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.grigaliunaite\Desktop\"/>
    </mc:Choice>
  </mc:AlternateContent>
  <xr:revisionPtr revIDLastSave="0" documentId="13_ncr:1_{63D39997-CA52-441E-9C79-7245CF6139C3}" xr6:coauthVersionLast="44" xr6:coauthVersionMax="44" xr10:uidLastSave="{00000000-0000-0000-0000-000000000000}"/>
  <bookViews>
    <workbookView xWindow="-120" yWindow="-120" windowWidth="29040" windowHeight="15840" activeTab="4" xr2:uid="{00000000-000D-0000-FFFF-FFFF00000000}"/>
  </bookViews>
  <sheets>
    <sheet name="Pėsčiųjų-dviračių takai" sheetId="8" r:id="rId1"/>
    <sheet name="Takai" sheetId="1" r:id="rId2"/>
    <sheet name="Pėsčiųjų-dviračių šaligatviai" sheetId="9" r:id="rId3"/>
    <sheet name="Šaligatviai" sheetId="3" r:id="rId4"/>
    <sheet name="įrengti po 2010 m." sheetId="5" r:id="rId5"/>
  </sheets>
  <definedNames>
    <definedName name="_xlnm._FilterDatabase" localSheetId="1" hidden="1">Takai!$A$1:$M$74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64" i="5" l="1"/>
  <c r="C164" i="5"/>
  <c r="M2" i="3"/>
  <c r="M71" i="3"/>
  <c r="M18" i="5" l="1"/>
  <c r="M9" i="5"/>
  <c r="M6" i="5"/>
  <c r="M9" i="9"/>
  <c r="C9" i="9"/>
  <c r="M12" i="3"/>
  <c r="C12" i="3"/>
  <c r="M19" i="5"/>
  <c r="M4" i="5"/>
  <c r="M61" i="3"/>
  <c r="C61" i="3"/>
  <c r="M13" i="3"/>
  <c r="C13" i="3"/>
  <c r="M19" i="9"/>
  <c r="C19" i="9"/>
  <c r="M92" i="3"/>
  <c r="M87" i="3"/>
  <c r="M67" i="3"/>
  <c r="C67" i="3"/>
  <c r="M72" i="3"/>
  <c r="M44" i="9"/>
  <c r="C44" i="9"/>
  <c r="M48" i="3"/>
  <c r="C48" i="3"/>
  <c r="M38" i="3"/>
  <c r="C38" i="3"/>
  <c r="M62" i="3"/>
  <c r="C62" i="3"/>
  <c r="M58" i="3"/>
  <c r="M45" i="3"/>
  <c r="C45" i="3"/>
  <c r="M30" i="3"/>
  <c r="C30" i="3"/>
  <c r="M40" i="3"/>
  <c r="M39" i="3"/>
  <c r="M88" i="3"/>
  <c r="M37" i="3"/>
  <c r="M78" i="3"/>
  <c r="M77" i="3"/>
  <c r="M75" i="3"/>
  <c r="M25" i="3"/>
  <c r="C25" i="3"/>
  <c r="M21" i="3"/>
  <c r="C21" i="3"/>
  <c r="M34" i="5"/>
  <c r="M19" i="3"/>
  <c r="M27" i="3"/>
  <c r="C27" i="3"/>
  <c r="M20" i="3"/>
  <c r="M59" i="3"/>
  <c r="M55" i="3"/>
  <c r="M41" i="3"/>
  <c r="M9" i="3"/>
  <c r="C9" i="3"/>
  <c r="M105" i="3"/>
  <c r="M31" i="9" l="1"/>
  <c r="M42" i="3"/>
  <c r="M90" i="3"/>
  <c r="M104" i="3"/>
  <c r="M51" i="3"/>
  <c r="C51" i="3"/>
  <c r="M85" i="3"/>
  <c r="M43" i="3"/>
  <c r="M52" i="3"/>
  <c r="M54" i="3"/>
  <c r="M3" i="5"/>
  <c r="M5" i="5"/>
  <c r="M7" i="5"/>
  <c r="M68" i="3"/>
  <c r="C68" i="3"/>
  <c r="M128" i="1" l="1"/>
  <c r="M99" i="1"/>
  <c r="M98" i="1"/>
  <c r="M60" i="9" l="1"/>
  <c r="M56" i="9"/>
  <c r="C56" i="9"/>
  <c r="M59" i="9"/>
  <c r="C59" i="9"/>
  <c r="M58" i="9"/>
  <c r="C58" i="9"/>
  <c r="M50" i="9"/>
  <c r="M49" i="9"/>
  <c r="M57" i="9"/>
  <c r="M55" i="9"/>
  <c r="C55" i="9"/>
  <c r="M47" i="9"/>
  <c r="M46" i="9"/>
  <c r="C46" i="9"/>
  <c r="M43" i="9"/>
  <c r="M54" i="9"/>
  <c r="C54" i="9"/>
  <c r="M53" i="9"/>
  <c r="C53" i="9"/>
  <c r="M42" i="9"/>
  <c r="M40" i="9"/>
  <c r="M52" i="9"/>
  <c r="M35" i="9"/>
  <c r="M34" i="9"/>
  <c r="C34" i="9"/>
  <c r="M33" i="9"/>
  <c r="M30" i="9"/>
  <c r="M51" i="9"/>
  <c r="M28" i="9"/>
  <c r="M27" i="9"/>
  <c r="C27" i="9"/>
  <c r="M48" i="9"/>
  <c r="M26" i="9"/>
  <c r="M25" i="9"/>
  <c r="M24" i="9"/>
  <c r="C24" i="9"/>
  <c r="M23" i="9"/>
  <c r="M21" i="9"/>
  <c r="C21" i="9"/>
  <c r="M20" i="9"/>
  <c r="C20" i="9"/>
  <c r="M18" i="9"/>
  <c r="M45" i="9"/>
  <c r="C45" i="9"/>
  <c r="M17" i="9"/>
  <c r="M29" i="9"/>
  <c r="C29" i="9"/>
  <c r="M15" i="9"/>
  <c r="C15" i="9"/>
  <c r="M41" i="9"/>
  <c r="M39" i="9"/>
  <c r="M38" i="9"/>
  <c r="M36" i="9"/>
  <c r="M32" i="9"/>
  <c r="M10" i="9"/>
  <c r="M12" i="9"/>
  <c r="C12" i="9"/>
  <c r="M22" i="9"/>
  <c r="C22" i="9"/>
  <c r="M14" i="9"/>
  <c r="M13" i="9"/>
  <c r="M11" i="9"/>
  <c r="M37" i="9"/>
  <c r="M16" i="9"/>
  <c r="M8" i="9"/>
  <c r="C8" i="9"/>
  <c r="M4" i="9"/>
  <c r="C4" i="9"/>
  <c r="M7" i="9"/>
  <c r="C7" i="9"/>
  <c r="M6" i="9"/>
  <c r="C6" i="9"/>
  <c r="M5" i="9"/>
  <c r="C5" i="9"/>
  <c r="M2" i="9"/>
  <c r="C2" i="9"/>
  <c r="M3" i="9"/>
  <c r="C3" i="9"/>
  <c r="C3" i="3"/>
  <c r="C4" i="3"/>
  <c r="C6" i="3"/>
  <c r="C5" i="3"/>
  <c r="C7" i="3"/>
  <c r="C10" i="3"/>
  <c r="C14" i="3"/>
  <c r="C15" i="3"/>
  <c r="C26" i="3"/>
  <c r="C18" i="3"/>
  <c r="C28" i="3"/>
  <c r="C24" i="3"/>
  <c r="C33" i="3"/>
  <c r="C36" i="3"/>
  <c r="C47" i="3"/>
  <c r="C63" i="3"/>
  <c r="C65" i="3"/>
  <c r="C66" i="3"/>
  <c r="C94" i="3"/>
  <c r="C96" i="3"/>
  <c r="C74" i="3"/>
  <c r="C106" i="3"/>
  <c r="C99" i="3"/>
  <c r="C100" i="3"/>
  <c r="C101" i="3"/>
  <c r="C102" i="3"/>
  <c r="C98" i="3"/>
  <c r="C103" i="3"/>
  <c r="C111" i="3"/>
  <c r="C109" i="3"/>
  <c r="C107" i="3"/>
  <c r="M42" i="8"/>
  <c r="M46" i="8"/>
  <c r="M44" i="8"/>
  <c r="M43" i="8"/>
  <c r="M40" i="8"/>
  <c r="M39" i="8"/>
  <c r="M37" i="8"/>
  <c r="M36" i="8"/>
  <c r="M45" i="8"/>
  <c r="M35" i="8"/>
  <c r="M4" i="8"/>
  <c r="M41" i="8"/>
  <c r="M34" i="8"/>
  <c r="M38" i="8"/>
  <c r="M32" i="8"/>
  <c r="M33" i="8"/>
  <c r="M30" i="8"/>
  <c r="M29" i="8"/>
  <c r="M28" i="8"/>
  <c r="M26" i="8"/>
  <c r="M27" i="8"/>
  <c r="M25" i="8"/>
  <c r="M17" i="8"/>
  <c r="M24" i="8"/>
  <c r="M13" i="8"/>
  <c r="M31" i="8"/>
  <c r="M20" i="8"/>
  <c r="M22" i="8"/>
  <c r="M19" i="8"/>
  <c r="M18" i="8"/>
  <c r="M16" i="8"/>
  <c r="M21" i="8"/>
  <c r="M12" i="8"/>
  <c r="M14" i="8"/>
  <c r="M23" i="8"/>
  <c r="M11" i="8"/>
  <c r="M9" i="8"/>
  <c r="M8" i="8"/>
  <c r="M7" i="8"/>
  <c r="M6" i="8"/>
  <c r="M10" i="8"/>
  <c r="M5" i="8"/>
  <c r="M15" i="8"/>
  <c r="M3" i="8"/>
  <c r="M2" i="8"/>
  <c r="M134" i="5"/>
  <c r="M102" i="1" l="1"/>
  <c r="M130" i="1"/>
  <c r="M44" i="1"/>
  <c r="M66" i="1"/>
  <c r="M50" i="1"/>
  <c r="M41" i="1"/>
  <c r="M40" i="1"/>
  <c r="M104" i="1" l="1"/>
  <c r="M103" i="1"/>
  <c r="M78" i="1" l="1"/>
  <c r="M79" i="1"/>
  <c r="M108" i="1"/>
  <c r="M95" i="1"/>
  <c r="M127" i="1"/>
  <c r="M122" i="1"/>
  <c r="M121" i="1"/>
  <c r="M87" i="1"/>
  <c r="M92" i="1"/>
  <c r="M117" i="1"/>
  <c r="M118" i="1"/>
  <c r="M86" i="5" l="1"/>
  <c r="M99" i="5"/>
  <c r="M18" i="1"/>
  <c r="M65" i="5"/>
  <c r="M10" i="5" l="1"/>
  <c r="M129" i="1" l="1"/>
  <c r="M73" i="1" l="1"/>
  <c r="M83" i="1"/>
  <c r="M19" i="1"/>
  <c r="M70" i="1"/>
  <c r="M69" i="1"/>
  <c r="M64" i="1" l="1"/>
  <c r="M106" i="1"/>
  <c r="M57" i="1"/>
  <c r="M63" i="1"/>
  <c r="M32" i="1"/>
  <c r="M109" i="1"/>
  <c r="M42" i="1"/>
  <c r="M89" i="1"/>
  <c r="M24" i="1" l="1"/>
  <c r="M67" i="1"/>
  <c r="M22" i="1"/>
  <c r="M48" i="1"/>
  <c r="M21" i="1"/>
  <c r="M80" i="1"/>
  <c r="M111" i="1"/>
  <c r="M112" i="1"/>
  <c r="M113" i="1"/>
  <c r="M85" i="1"/>
  <c r="M75" i="1" l="1"/>
  <c r="M62" i="1"/>
  <c r="M110" i="1"/>
  <c r="M61" i="1"/>
  <c r="M30" i="1"/>
  <c r="M116" i="1"/>
  <c r="M114" i="1"/>
  <c r="M24" i="5" l="1"/>
  <c r="M145" i="5"/>
  <c r="M143" i="5"/>
  <c r="M61" i="5"/>
  <c r="M82" i="5"/>
  <c r="M58" i="5"/>
  <c r="M67" i="5"/>
  <c r="M66" i="5"/>
  <c r="M49" i="5"/>
  <c r="M46" i="5"/>
  <c r="M45" i="5"/>
  <c r="M62" i="5"/>
  <c r="M118" i="5"/>
  <c r="M110" i="5"/>
  <c r="M53" i="5"/>
  <c r="M33" i="5"/>
  <c r="M104" i="5"/>
  <c r="M68" i="5"/>
  <c r="M28" i="5"/>
  <c r="M55" i="5"/>
  <c r="M137" i="5"/>
  <c r="M111" i="5"/>
  <c r="M38" i="5"/>
  <c r="M59" i="5"/>
  <c r="M87" i="5"/>
  <c r="M52" i="5"/>
  <c r="M132" i="5"/>
  <c r="M125" i="5"/>
  <c r="M129" i="5"/>
  <c r="M100" i="5"/>
  <c r="M133" i="5"/>
  <c r="M135" i="5"/>
  <c r="M130" i="5"/>
  <c r="M73" i="5"/>
  <c r="M75" i="5"/>
  <c r="M114" i="5"/>
  <c r="M115" i="5"/>
  <c r="M96" i="5"/>
  <c r="M27" i="5"/>
  <c r="M39" i="5"/>
  <c r="M56" i="5"/>
  <c r="M122" i="5"/>
  <c r="M105" i="5"/>
  <c r="M36" i="5"/>
  <c r="M139" i="5"/>
  <c r="M54" i="5"/>
  <c r="M128" i="5"/>
  <c r="M92" i="5"/>
  <c r="M101" i="5"/>
  <c r="M151" i="5"/>
  <c r="M147" i="5"/>
  <c r="M148" i="5"/>
  <c r="M149" i="5"/>
  <c r="M144" i="5"/>
  <c r="M14" i="5"/>
  <c r="M11" i="5"/>
  <c r="M95" i="5"/>
  <c r="M136" i="5"/>
  <c r="M25" i="5"/>
  <c r="M15" i="5"/>
  <c r="M12" i="5"/>
  <c r="M124" i="5"/>
  <c r="M154" i="5"/>
  <c r="M161" i="5"/>
  <c r="M156" i="5"/>
  <c r="M155" i="5"/>
  <c r="M158" i="5"/>
  <c r="M162" i="5"/>
  <c r="M163" i="5"/>
  <c r="M159" i="5"/>
  <c r="M131" i="5"/>
  <c r="M93" i="5"/>
  <c r="M153" i="5"/>
  <c r="M157" i="5"/>
  <c r="M160" i="5"/>
  <c r="M121" i="5"/>
  <c r="M26" i="5"/>
  <c r="M35" i="5"/>
  <c r="M150" i="5"/>
  <c r="M138" i="5"/>
  <c r="M140" i="5"/>
  <c r="M142" i="5"/>
  <c r="M141" i="5"/>
  <c r="M146" i="5"/>
  <c r="M152" i="5"/>
  <c r="M72" i="1" l="1"/>
  <c r="M33" i="1"/>
  <c r="M23" i="1" l="1"/>
  <c r="M46" i="1"/>
  <c r="M45" i="1"/>
  <c r="M70" i="5" l="1"/>
  <c r="M39" i="1"/>
  <c r="M71" i="1"/>
  <c r="M28" i="1"/>
  <c r="M49" i="1"/>
  <c r="M84" i="1"/>
  <c r="M86" i="1"/>
  <c r="M124" i="1"/>
  <c r="M109" i="5"/>
  <c r="M125" i="1" l="1"/>
  <c r="M126" i="1"/>
  <c r="M72" i="5"/>
  <c r="M103" i="5"/>
  <c r="M7" i="1"/>
  <c r="M11" i="1"/>
  <c r="M31" i="3" l="1"/>
  <c r="M35" i="1" l="1"/>
  <c r="M123" i="5"/>
  <c r="M53" i="3" l="1"/>
  <c r="M29" i="3"/>
  <c r="M66" i="3"/>
  <c r="M93" i="3"/>
  <c r="M80" i="3"/>
  <c r="M14" i="3"/>
  <c r="M83" i="3"/>
  <c r="M94" i="5" l="1"/>
  <c r="M49" i="3"/>
  <c r="M46" i="3"/>
  <c r="M73" i="3"/>
  <c r="M79" i="3"/>
  <c r="M70" i="3" l="1"/>
  <c r="M81" i="3"/>
  <c r="M97" i="3"/>
  <c r="M86" i="3"/>
  <c r="M89" i="3"/>
  <c r="M91" i="3"/>
  <c r="M50" i="3"/>
  <c r="M36" i="1" l="1"/>
  <c r="M126" i="5" l="1"/>
  <c r="M91" i="5"/>
  <c r="M119" i="5"/>
  <c r="M90" i="5"/>
  <c r="M42" i="5"/>
  <c r="M108" i="5"/>
  <c r="M112" i="5"/>
  <c r="M113" i="5"/>
  <c r="M106" i="5"/>
  <c r="M89" i="5"/>
  <c r="M81" i="5"/>
  <c r="M43" i="5"/>
  <c r="M64" i="5"/>
  <c r="M120" i="5"/>
  <c r="M117" i="5"/>
  <c r="M80" i="5"/>
  <c r="M78" i="5"/>
  <c r="M77" i="5"/>
  <c r="M47" i="5"/>
  <c r="M16" i="5"/>
  <c r="M13" i="5"/>
  <c r="M85" i="5"/>
  <c r="M127" i="5"/>
  <c r="M84" i="5"/>
  <c r="M2" i="5"/>
  <c r="M23" i="5"/>
  <c r="M107" i="5"/>
  <c r="M83" i="5"/>
  <c r="M44" i="5"/>
  <c r="M88" i="5"/>
  <c r="M57" i="5"/>
  <c r="M79" i="5"/>
  <c r="M60" i="5"/>
  <c r="M102" i="5"/>
  <c r="M51" i="5"/>
  <c r="M21" i="5"/>
  <c r="M31" i="5"/>
  <c r="M40" i="5"/>
  <c r="M32" i="5"/>
  <c r="M63" i="5"/>
  <c r="M37" i="5"/>
  <c r="M22" i="5"/>
  <c r="M8" i="5"/>
  <c r="M41" i="5"/>
  <c r="M29" i="5"/>
  <c r="M17" i="5"/>
  <c r="M116" i="5"/>
  <c r="M69" i="5"/>
  <c r="M76" i="5"/>
  <c r="M48" i="5"/>
  <c r="M74" i="5"/>
  <c r="M97" i="5"/>
  <c r="M98" i="5"/>
  <c r="M71" i="5"/>
  <c r="M30" i="5"/>
  <c r="M20" i="5"/>
  <c r="M50" i="5"/>
  <c r="M17" i="3"/>
  <c r="M103" i="3"/>
  <c r="M107" i="3"/>
  <c r="M57" i="3"/>
  <c r="M56" i="3"/>
  <c r="M34" i="3"/>
  <c r="M101" i="3"/>
  <c r="M84" i="3"/>
  <c r="M4" i="3"/>
  <c r="M33" i="3"/>
  <c r="M36" i="3"/>
  <c r="M18" i="3"/>
  <c r="M5" i="3"/>
  <c r="M3" i="3"/>
  <c r="M98" i="3"/>
  <c r="M11" i="3"/>
  <c r="M10" i="3"/>
  <c r="M65" i="3"/>
  <c r="M6" i="3"/>
  <c r="M26" i="3"/>
  <c r="M28" i="3"/>
  <c r="M15" i="3"/>
  <c r="M35" i="3"/>
  <c r="M44" i="3"/>
  <c r="M60" i="3"/>
  <c r="M109" i="3"/>
  <c r="M82" i="3"/>
  <c r="M110" i="3"/>
  <c r="M108" i="3"/>
  <c r="M95" i="3"/>
  <c r="M32" i="3"/>
  <c r="M22" i="3"/>
  <c r="M23" i="3"/>
  <c r="M24" i="3"/>
  <c r="M7" i="3"/>
  <c r="M63" i="3"/>
  <c r="M16" i="3"/>
  <c r="M47" i="3"/>
  <c r="M8" i="3"/>
  <c r="M111" i="3"/>
  <c r="M106" i="3"/>
  <c r="M69" i="3"/>
  <c r="M76" i="3"/>
  <c r="M64" i="3"/>
  <c r="M74" i="3"/>
  <c r="M100" i="3"/>
  <c r="M94" i="3"/>
  <c r="M102" i="3"/>
  <c r="M96" i="3"/>
  <c r="M99" i="3"/>
  <c r="M94" i="1" l="1"/>
  <c r="M2" i="1" l="1"/>
  <c r="M52" i="1"/>
  <c r="M37" i="1"/>
  <c r="M51" i="1"/>
  <c r="M43" i="1"/>
  <c r="M14" i="1"/>
  <c r="M29" i="1" l="1"/>
  <c r="M90" i="1"/>
  <c r="M27" i="1"/>
  <c r="M20" i="1"/>
  <c r="M26" i="1" l="1"/>
  <c r="M6" i="1"/>
  <c r="M53" i="1"/>
  <c r="M107" i="1"/>
  <c r="M13" i="1"/>
  <c r="M17" i="1"/>
  <c r="M55" i="1"/>
  <c r="M82" i="1"/>
  <c r="M74" i="1"/>
  <c r="M65" i="1"/>
  <c r="M56" i="1"/>
  <c r="M119" i="1"/>
  <c r="M123" i="1" l="1"/>
  <c r="M15" i="1"/>
  <c r="M9" i="1"/>
  <c r="M93" i="1"/>
  <c r="M59" i="1"/>
  <c r="M47" i="1"/>
  <c r="M54" i="1"/>
  <c r="M16" i="1"/>
  <c r="M100" i="1" l="1"/>
  <c r="M97" i="1"/>
  <c r="M115" i="1"/>
  <c r="M68" i="1"/>
  <c r="M91" i="1" l="1"/>
  <c r="M12" i="1"/>
  <c r="M25" i="1"/>
  <c r="M81" i="1"/>
  <c r="M3" i="1"/>
  <c r="M4" i="1"/>
  <c r="M58" i="1"/>
  <c r="M10" i="1"/>
  <c r="M38" i="1"/>
  <c r="M96" i="1"/>
  <c r="M101" i="1"/>
  <c r="M88" i="1"/>
  <c r="M120" i="1" l="1"/>
  <c r="M60" i="1"/>
  <c r="M76" i="1"/>
  <c r="M31" i="1"/>
  <c r="M34" i="1"/>
  <c r="M5" i="1"/>
  <c r="M77" i="1"/>
  <c r="M105" i="1"/>
  <c r="M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Loreta Baigienė</author>
  </authors>
  <commentList>
    <comment ref="C3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Loreta Baigienė:</t>
        </r>
        <r>
          <rPr>
            <sz val="9"/>
            <color indexed="81"/>
            <rFont val="Tahoma"/>
            <charset val="1"/>
          </rPr>
          <t xml:space="preserve">
Be šoninių šaligatvių</t>
        </r>
      </text>
    </comment>
    <comment ref="C27" authorId="0" shapeId="0" xr:uid="{00000000-0006-0000-0200-000002000000}">
      <text>
        <r>
          <rPr>
            <sz val="9"/>
            <color indexed="81"/>
            <rFont val="Tahoma"/>
            <family val="2"/>
            <charset val="186"/>
          </rPr>
          <t>Yra parengtas tako įrengimo projektas. I etapas atliktas, II nepadarytas</t>
        </r>
      </text>
    </comment>
    <comment ref="C57" authorId="0" shapeId="0" xr:uid="{00000000-0006-0000-0200-000003000000}">
      <text>
        <r>
          <rPr>
            <sz val="9"/>
            <color indexed="81"/>
            <rFont val="Tahoma"/>
            <family val="2"/>
            <charset val="186"/>
          </rPr>
          <t xml:space="preserve"> pagal žemėlapį yra tik iki Pušyno g)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Loreta Baigienė</author>
  </authors>
  <commentList>
    <comment ref="C71" authorId="0" shapeId="0" xr:uid="{384C5A27-D449-4566-9D87-28F66370452B}">
      <text>
        <r>
          <rPr>
            <sz val="9"/>
            <color indexed="81"/>
            <rFont val="Tahoma"/>
            <charset val="1"/>
          </rPr>
          <t xml:space="preserve">
Tarp Varėnos ir Lazdijų</t>
        </r>
      </text>
    </comment>
    <comment ref="C87" authorId="0" shapeId="0" xr:uid="{DA739058-F080-4B98-B33B-2C478082DFF1}">
      <text>
        <r>
          <rPr>
            <sz val="9"/>
            <color indexed="81"/>
            <rFont val="Tahoma"/>
            <charset val="1"/>
          </rPr>
          <t>Tik atkarpoje tarp Gardino ir Pažangos</t>
        </r>
      </text>
    </comment>
    <comment ref="C110" authorId="0" shapeId="0" xr:uid="{00000000-0006-0000-0300-000001000000}">
      <text>
        <r>
          <rPr>
            <sz val="9"/>
            <color indexed="81"/>
            <rFont val="Tahoma"/>
            <charset val="1"/>
          </rPr>
          <t xml:space="preserve">
Tarp Varėnos ir Lazdijų</t>
        </r>
      </text>
    </comment>
  </commentList>
</comments>
</file>

<file path=xl/sharedStrings.xml><?xml version="1.0" encoding="utf-8"?>
<sst xmlns="http://schemas.openxmlformats.org/spreadsheetml/2006/main" count="1584" uniqueCount="523">
  <si>
    <t>Eil. nr.</t>
  </si>
  <si>
    <t>Danga</t>
  </si>
  <si>
    <t>Plotas</t>
  </si>
  <si>
    <t>Takai tarp Sveikatos tako ir Naujosios g.</t>
  </si>
  <si>
    <t>Laisvės Angelo aikštė</t>
  </si>
  <si>
    <t>Eiguvos g.</t>
  </si>
  <si>
    <t>Girininkų g.</t>
  </si>
  <si>
    <t>Draustinio g.</t>
  </si>
  <si>
    <t>Miškininkų g. iki AB "Alita"</t>
  </si>
  <si>
    <t xml:space="preserve">Klevų g. </t>
  </si>
  <si>
    <t>Uosių g.</t>
  </si>
  <si>
    <t>I takas</t>
  </si>
  <si>
    <t>II takas</t>
  </si>
  <si>
    <t>Stoties g.</t>
  </si>
  <si>
    <t>Jūratės g.</t>
  </si>
  <si>
    <t>Sanatorijos g.</t>
  </si>
  <si>
    <t>Takas nuo Obelų g. iki Panemunės mokyklos</t>
  </si>
  <si>
    <t>Skveras prie PC "Žuvintas"</t>
  </si>
  <si>
    <t>Takas nuo Norfos link Sudvajų g.</t>
  </si>
  <si>
    <t>plytelės</t>
  </si>
  <si>
    <t>VISO</t>
  </si>
  <si>
    <t>trinkelės</t>
  </si>
  <si>
    <t>mišri</t>
  </si>
  <si>
    <t>Namų tankis balais (indv. namas-1 balas, 1 daugiabut.-20 balų)</t>
  </si>
  <si>
    <t>Daugų g. ir aikštelės prie Dailidės</t>
  </si>
  <si>
    <t xml:space="preserve">Įvairios įstaigos (1 įstaiga - 10 balų) </t>
  </si>
  <si>
    <t>Miklusėnų g. dešinėje nuo Naujosios g. iki Ūdrijos g.</t>
  </si>
  <si>
    <t>Miklusėnų g. kairėje nuo Naujosios g. iki Ūdrijos g.</t>
  </si>
  <si>
    <t>nėra</t>
  </si>
  <si>
    <t>asfaltas</t>
  </si>
  <si>
    <t>mišrus</t>
  </si>
  <si>
    <t>betonas</t>
  </si>
  <si>
    <t>Eil. Nr.</t>
  </si>
  <si>
    <t xml:space="preserve"> A. Juozapavičiaus g.  dešinėje nuo Ežerėlio g. iki Druskininkų g.</t>
  </si>
  <si>
    <t>Lazdynų g.</t>
  </si>
  <si>
    <t xml:space="preserve">Centras - 200, pocentris -150 , pramonė - 100, indv. namų kvartalai -20 </t>
  </si>
  <si>
    <t>Takas Jurgiškių 25–"Almeida"–Statybininkų g.</t>
  </si>
  <si>
    <t>Takas Statybininkų g.–Volungės g. 14 (pro Volungės m-klą)</t>
  </si>
  <si>
    <t xml:space="preserve">Takas Topolių g. 11– Naujoji g. </t>
  </si>
  <si>
    <t>Takas Vilties g. 30 – Dainavos mokykla</t>
  </si>
  <si>
    <t>Takas Likiškėlių g.– Jaunimo g. – Kaštonų g.</t>
  </si>
  <si>
    <t>Takas Jaunimo g. – Jotvingių gimnazijos stadionas</t>
  </si>
  <si>
    <t xml:space="preserve">Takas Topolių g. 11E – Sveikatos takas </t>
  </si>
  <si>
    <t xml:space="preserve">Centras - 200, pocentris -150 , pramonė - 100,  indv. namų kvartalai -20 </t>
  </si>
  <si>
    <t>Takas Lauko g. 3 – Šaltinių mokykla</t>
  </si>
  <si>
    <t xml:space="preserve">Takas Kaštonų g. – Sudvajų g. pro Vidzgirio m-klą </t>
  </si>
  <si>
    <t>Takas Jazminų g. 42 – Volungės g. 22</t>
  </si>
  <si>
    <t>Naujakurių g.</t>
  </si>
  <si>
    <t>Domantonių g.</t>
  </si>
  <si>
    <t>Piliakalnio g.</t>
  </si>
  <si>
    <t>Vėjo g.</t>
  </si>
  <si>
    <t>Studentų g.</t>
  </si>
  <si>
    <t>A. Baranausko g.</t>
  </si>
  <si>
    <t>Užuolankos g.</t>
  </si>
  <si>
    <t>Uniagesių g.</t>
  </si>
  <si>
    <t>Bažnyčios g.</t>
  </si>
  <si>
    <t>Aukštoji g.</t>
  </si>
  <si>
    <t>Varnėnų g.</t>
  </si>
  <si>
    <t>Aviečių g.</t>
  </si>
  <si>
    <t>Takas Naujoji g. – Vilties g. pro (Naujoji g. 28)</t>
  </si>
  <si>
    <t>Takas Žiburio g. 20 – Vingio g. 15</t>
  </si>
  <si>
    <t>Takas Lauko g. – Putinų g. (parduotuvė)</t>
  </si>
  <si>
    <t>Takas nuo Miklusėnų g. 33 iki tako pro Suaugusiųjų m-klą</t>
  </si>
  <si>
    <t>Takas Žuvinto g. 4  – Žuvinto g.</t>
  </si>
  <si>
    <t xml:space="preserve">Takas Kaštonų g. – Statybininkų g. </t>
  </si>
  <si>
    <t>Daugų g. iki aikštelės prie Dailidės ežerėlio</t>
  </si>
  <si>
    <t>Takas nuo Lidl/(Sveikatos tako) – Volungės g. – Likiškėlių g. – Jurgiškių g.</t>
  </si>
  <si>
    <t>Sveikatos takas nuo Pulko g. iki Raudonkalnio g.</t>
  </si>
  <si>
    <t>Sveikatos takas nuo Punsko g. iki Raudonkalnio g.</t>
  </si>
  <si>
    <t>Takas Likiškėlių g. – Jaunimo g. – Kaštonų g.</t>
  </si>
  <si>
    <t>Takas Statybininkų g. – Volungės g. prie Teo</t>
  </si>
  <si>
    <t>Takas Volungės g. 17 – l/d "Volungėlė"</t>
  </si>
  <si>
    <t>Takas Statybininkų g. 37 – Bendruomenės centras</t>
  </si>
  <si>
    <t>Takas Statybininkų g. 52 – Bendruomenės centras</t>
  </si>
  <si>
    <t>Takas Statybininkų g. 37 – Sakalėlio d/m</t>
  </si>
  <si>
    <t>Takas Kaštonų g. 44 – Bedruomenės centras</t>
  </si>
  <si>
    <t>Takas Kaštonų g. 44 – Kaštonų g.</t>
  </si>
  <si>
    <t>Takas Statybininkų g. 29 – Kaštonų g. 46</t>
  </si>
  <si>
    <t>Takas Volungės g. – Statybininkų g. 38</t>
  </si>
  <si>
    <t>Takas Volungės g. – Statybininkų g. 40</t>
  </si>
  <si>
    <t>Takas Statybininkų g. – Statybininkų g. 51</t>
  </si>
  <si>
    <t xml:space="preserve">Takas Likiškėlių g. – Volungės g. 3 </t>
  </si>
  <si>
    <t>Takas Sveikatos takas Topolių g. prie "Norfa"</t>
  </si>
  <si>
    <t>Bijūnų g.</t>
  </si>
  <si>
    <t>A. Žmuidzinavičiaus g.</t>
  </si>
  <si>
    <t>Takas Vingio g. 19 – Vilties g. 22</t>
  </si>
  <si>
    <t>Takas Naujoji g. 34 – Vilties g. 10</t>
  </si>
  <si>
    <t>Vidzgirio g. tarp Miško g. ir Pulko g.</t>
  </si>
  <si>
    <t>Takas Naujoji g. 34 – Vilties g. 8</t>
  </si>
  <si>
    <t>Takas Vilties g. 22 – Vilties g. 8</t>
  </si>
  <si>
    <t>Takas Vingio g. 3 – Vingio g. 23</t>
  </si>
  <si>
    <t xml:space="preserve">Takas Jazminų g. 36 – Volungės g. </t>
  </si>
  <si>
    <t xml:space="preserve">Takas Topolių 11A  – d/m "Drevinukas" </t>
  </si>
  <si>
    <t>Takas Vingio g. 15 – Tvirtovės g. 13</t>
  </si>
  <si>
    <t>Takas Žuvinto g. – Putinų turgelis</t>
  </si>
  <si>
    <t>Takas Volungės g. 23 – Jazminų g. 4</t>
  </si>
  <si>
    <r>
      <t xml:space="preserve">Takas Jurgiškių g. 43 </t>
    </r>
    <r>
      <rPr>
        <i/>
        <sz val="11"/>
        <color theme="1"/>
        <rFont val="Calibri"/>
        <family val="2"/>
        <scheme val="minor"/>
      </rPr>
      <t>(buvusi Norfa)</t>
    </r>
    <r>
      <rPr>
        <sz val="11"/>
        <color theme="1"/>
        <rFont val="Calibri"/>
        <family val="2"/>
        <charset val="186"/>
        <scheme val="minor"/>
      </rPr>
      <t xml:space="preserve"> – Likškėlių g.</t>
    </r>
  </si>
  <si>
    <t>Takas Topolių g. 11C – Šv. Benedikto ginmazija</t>
  </si>
  <si>
    <t>Takas Vingio g. 23 – Vilties g. 28</t>
  </si>
  <si>
    <t>Takas Jurgiškių g. 9 – Likškėlių g. 8</t>
  </si>
  <si>
    <t>Takas Kernavės g. 8 – Likiškėlių g.</t>
  </si>
  <si>
    <t>Takas Topolių g. – Šv. Benedikto gimnazija</t>
  </si>
  <si>
    <t>Takas aplink Jazminų g. 20 teritoriją</t>
  </si>
  <si>
    <t xml:space="preserve">Takas Statybininkų g. 9 – Statybininkų g. 25 </t>
  </si>
  <si>
    <t>Takas Žiburio g. 5 – Naujoji g. 8 (PC "Žuvintas")</t>
  </si>
  <si>
    <t>Takas Kernavės g. 6 – Likiškėlių g.</t>
  </si>
  <si>
    <t>Takas Lauko g. 15 – "Šaltinių" mokyklos stadionas</t>
  </si>
  <si>
    <t>Takas Kernavės g. 4 – Likiškėlių g.</t>
  </si>
  <si>
    <t xml:space="preserve">Takas Jazminų g. 4 – Volungės g. </t>
  </si>
  <si>
    <t>Takas Vingio g. 13 – Vingio g. 9</t>
  </si>
  <si>
    <t>Takas Žiburio g. 16A – Tvirtovės g. 15</t>
  </si>
  <si>
    <t>Takas Pramonės g. – Pramonės g. 23 (UAB Alytaus gelžbetonis)</t>
  </si>
  <si>
    <t>Takas Žiburio g. 20 – Žiburio g. (Norfa)</t>
  </si>
  <si>
    <t>Takas Lauko g. – Putinų g. (parduotuvė Iki)</t>
  </si>
  <si>
    <t>Takas Jurgiškių g. 47 – Likiškėlių mokykla</t>
  </si>
  <si>
    <t>Takas Naujoji g. 56 – Naujoji g. 62</t>
  </si>
  <si>
    <t>Takas Lauko g. 9 – Šaltinių m-klos stadionas pro l/d "Vyturėlis"</t>
  </si>
  <si>
    <t xml:space="preserve"> Takas d/m Vilties – Statybininkų g. 38 </t>
  </si>
  <si>
    <t>Takas Volungės g. 5 – Likiškėlių g. 11</t>
  </si>
  <si>
    <t>Takas Naujoji g. 16 – Dainavos m-klos stadionas</t>
  </si>
  <si>
    <t>Takas Vingio g. 7 – Tvirtovės g.</t>
  </si>
  <si>
    <t>Takas Naujoji g. 82 – Šaltinių g.</t>
  </si>
  <si>
    <t>Takas tarp Žiburio ir  Vingio gatvių</t>
  </si>
  <si>
    <t xml:space="preserve">Takas Sudvajų g. – Jaunimo g. </t>
  </si>
  <si>
    <t>Takas Likiškėlių g. (Maxima) –  Volungės g.</t>
  </si>
  <si>
    <t>Takas Likiškėlišlių g. 42 – Likiškėlių g.</t>
  </si>
  <si>
    <t>Takas Žiburio g. 7 – Naujoji g. 8 (PC "Žuvintas")</t>
  </si>
  <si>
    <t>Takas Naujoji g. 8 – Dainavos m-klos stadionas</t>
  </si>
  <si>
    <t>Takas Jurgiškių g. 55 – Likiškėlių mokykla</t>
  </si>
  <si>
    <t>Takas Vingio g. 15A – Vingio g. 7 (pro l/d "Pasaka")</t>
  </si>
  <si>
    <t>Takas Likiškėlių g. 34 – Statybininkų g.</t>
  </si>
  <si>
    <t xml:space="preserve">Takas Topolių g. 5B – Sveikatos takas </t>
  </si>
  <si>
    <t>Takas Naujoji g. 96 – Miklusėnų g.</t>
  </si>
  <si>
    <t xml:space="preserve">Takas Sudvajų g. – Sudvajų g. 20 </t>
  </si>
  <si>
    <t>Takas Vingio g. 5 – Vingio g. 13</t>
  </si>
  <si>
    <t>Takas Lauko g. 3 – Lauko g. 5</t>
  </si>
  <si>
    <t xml:space="preserve">Takas Volungės g. 3 – Statybininkų g. </t>
  </si>
  <si>
    <t>Takas Likiškėlių g. – Jaunimo g. 54</t>
  </si>
  <si>
    <t>Takas tarp Pramonės g. ir Putinų g. pro tvenkinį</t>
  </si>
  <si>
    <t>Takas tarp Pramonės g. ir Putinų g. pro AB "Snaigė"</t>
  </si>
  <si>
    <t>Takas Putinų g. 58 – Putinų g. 60</t>
  </si>
  <si>
    <t>Takas Putinų g. 2 – Putinų g. 4</t>
  </si>
  <si>
    <t>Takas Žuvinto g. 7  – Žuvinto g. 9</t>
  </si>
  <si>
    <t>Takas Likiškėlių g. – Jaunimo g. 40</t>
  </si>
  <si>
    <t>Takas Šaltinių g. 9 – Putinų turgelis</t>
  </si>
  <si>
    <t>Takas Statybininkų g. 32 – Statybininkų g.</t>
  </si>
  <si>
    <t>Takas Putinų g. – Putinų g. 32</t>
  </si>
  <si>
    <t>Takas Putinų g. – Putinų g. 62</t>
  </si>
  <si>
    <t>Takas Žuvinto g. 3 – Žuvinto g.</t>
  </si>
  <si>
    <t>Takas Jurgiškių g. 1 – Likiškėlių g.</t>
  </si>
  <si>
    <t>Takas ir laiptai Statybininkų g. 33 – Statybininkų g. 31</t>
  </si>
  <si>
    <t>Takas Naujoji g. 12 – Vingio g. 15A</t>
  </si>
  <si>
    <t>Takas Volungės  g. 34 – Jazminų g. 22</t>
  </si>
  <si>
    <t>Takas Kaštonų g. – Kaštonų g. 17</t>
  </si>
  <si>
    <t>Sveikatos takas nuo Pulko g. iki A. Baranausko g.</t>
  </si>
  <si>
    <t>Sveikatos takas nuo Statybininkų g. iki Raudonkalnio g.</t>
  </si>
  <si>
    <t xml:space="preserve"> A. Juozapavičiaus g. kairėje iki Draugystės g.</t>
  </si>
  <si>
    <t xml:space="preserve"> A. Juozapavičiaus g. dešinėje iki Ežerėlio g.</t>
  </si>
  <si>
    <t>Druskininkų g. dešinėje</t>
  </si>
  <si>
    <t>Jiezno g. kairėje</t>
  </si>
  <si>
    <t>Jiezno g. dešinėje</t>
  </si>
  <si>
    <t>Panemuninkėlių g.</t>
  </si>
  <si>
    <t>Merkinės g. dešinėje iki Aušrinės g.</t>
  </si>
  <si>
    <t>Draugystės g. dešinėje</t>
  </si>
  <si>
    <t>Draugystės g. kairėje</t>
  </si>
  <si>
    <t>Vieversių g. kairėje</t>
  </si>
  <si>
    <t>Vieversių g. dešinėje</t>
  </si>
  <si>
    <t>Lakūnų g.</t>
  </si>
  <si>
    <t>J. Basanavičiaus g.</t>
  </si>
  <si>
    <t>Vilniaus g. kairėje</t>
  </si>
  <si>
    <t>Vilniaus g. dešinėje</t>
  </si>
  <si>
    <t>Jotvingių g. kairėje</t>
  </si>
  <si>
    <t>Jotvingių g. dešinėje</t>
  </si>
  <si>
    <t>Pušyno g. dešinėje iki Dzūkų g.</t>
  </si>
  <si>
    <t>Pušyno g. dešinėje iki Maironio g.</t>
  </si>
  <si>
    <t>Pušyno g. kairėje</t>
  </si>
  <si>
    <t>Kranto g. kairėje</t>
  </si>
  <si>
    <t>Kranto g. dešinėje</t>
  </si>
  <si>
    <t>Nemuno g. kairėje</t>
  </si>
  <si>
    <t>Nemuno g. dešinėje</t>
  </si>
  <si>
    <t>Kauno g. kairėje iki Tvirtovės g.</t>
  </si>
  <si>
    <t xml:space="preserve">Kauno g. dešinėje iki Tvirtovės g. </t>
  </si>
  <si>
    <t>Savanorių g. dešinėje</t>
  </si>
  <si>
    <t>Savanorių g. kairėje</t>
  </si>
  <si>
    <t>Ligoninės g. dešinėje iki ligoninės</t>
  </si>
  <si>
    <t>Ligoninės g. dešinėje nuo ligoninės iki Tvirtovės g.</t>
  </si>
  <si>
    <t>Ligoninės g. kairėje</t>
  </si>
  <si>
    <t>Daugų g. ir aikštelės prie Dailidės ežerėlio</t>
  </si>
  <si>
    <t>Lelijų g. dešinėje iki Maironio g.</t>
  </si>
  <si>
    <t xml:space="preserve">Lelijų g. dešinėje tarp Maironio g. ir Dainų slėnio </t>
  </si>
  <si>
    <t>Alyvų takas kairėje</t>
  </si>
  <si>
    <t>Alyvų takas dešinėje</t>
  </si>
  <si>
    <t>Maironio g. tarp Lelijų g. ir J. Basanavičiaus g.</t>
  </si>
  <si>
    <t>Maironio g. tarp J. Basanavičiaus g. ir Gardino g. kairėje</t>
  </si>
  <si>
    <t>Maironio g. tarp Čiurlionio g. ir  Gardino g. dešinėje</t>
  </si>
  <si>
    <t>Maironio g. tarp Čiurlionio g. ir  Lelijų g. dešinėje</t>
  </si>
  <si>
    <t>Seirijų g. kairėje</t>
  </si>
  <si>
    <t>Seirijų g. dešinėje</t>
  </si>
  <si>
    <t>Senoji g. dešinėje</t>
  </si>
  <si>
    <t>Senoji g. kairėje</t>
  </si>
  <si>
    <t>Suvalkų g. kairėje</t>
  </si>
  <si>
    <t>Suvalkų g. dešinėje</t>
  </si>
  <si>
    <t>Rūtų g. dešinėje</t>
  </si>
  <si>
    <t>Rūtų g. kairėje</t>
  </si>
  <si>
    <t>Vytauto g. dešinėje tarp Margio g. ir Gardino g.</t>
  </si>
  <si>
    <t xml:space="preserve">Vytauto g. dešinėje tarp Pulko g. ir Margio g. </t>
  </si>
  <si>
    <t>Vytauto g. kairėje nuo Pulko g. iki Margio g.</t>
  </si>
  <si>
    <t xml:space="preserve">Birutės g. kairėje tarp Gardino g. ir Maironio g. </t>
  </si>
  <si>
    <t>Birutės g. dešinėje tarp Pulko g. ir Maironio g.</t>
  </si>
  <si>
    <t>Birutės g. dešinėje tarp  Maironio g. ir Gardino g.</t>
  </si>
  <si>
    <t>Margio g. kairėje tarp Vytauto g. ir Birutės g.</t>
  </si>
  <si>
    <t>Margio g. dešinėje tarp Vytauto g. ir Birutės g.</t>
  </si>
  <si>
    <t>Margio g. dešinėje tarp Vytauto g. ir Aušros g.</t>
  </si>
  <si>
    <t>Margio g. kairėje tarp Vytauto g. ir Aušros g.</t>
  </si>
  <si>
    <t>Margio g. kairėje tarp Gardino g. ir Aušros g.</t>
  </si>
  <si>
    <t>Margio g. dešinėje tarp Gardino g. ir Aušros g.</t>
  </si>
  <si>
    <t>Pulko g. tarp Rūtų g. ir Santaikos g. kairėje</t>
  </si>
  <si>
    <t>Pulko g. tarp Rūtų g. ir Santaikos g. dešinėje</t>
  </si>
  <si>
    <t>Pulko g. tarp Vidzgirio g. ir Santaikos g. dešinėje</t>
  </si>
  <si>
    <t>Pulko g. tarp Vidzgirio g. ir Santaikos g. kairėje</t>
  </si>
  <si>
    <t>Smėlio g. dešinėje</t>
  </si>
  <si>
    <t>Aušros g. dešinėje</t>
  </si>
  <si>
    <t>Gamyklos g. tarp Daugų g. ir Varėnos g. dešinėje</t>
  </si>
  <si>
    <t>Gamyklos g. tarp Daugų g. ir Varėnos g. kairėje</t>
  </si>
  <si>
    <t>Gamyklos g.  tarp Daugų g. ir Lazdijų g. kairėje</t>
  </si>
  <si>
    <t>Gamyklos g.  tarp Alovės g. ir Lazdijų g. kairėje</t>
  </si>
  <si>
    <t>Gamyklos g. tarp Varėnos g. ir  Alovės g. dešinėje</t>
  </si>
  <si>
    <t>Lazdijų g. kairėje</t>
  </si>
  <si>
    <t>Lazdijų g. dešinėje</t>
  </si>
  <si>
    <t>V. Krėvės g. kairėje</t>
  </si>
  <si>
    <t>V. Krėvės g. dešinėje</t>
  </si>
  <si>
    <t>Gardino g. dešinėje</t>
  </si>
  <si>
    <t>Gardino g. kairėje</t>
  </si>
  <si>
    <t>Varėnos g. kairėje</t>
  </si>
  <si>
    <t>Varėnos g. dešinėje</t>
  </si>
  <si>
    <t>Kudirkos g. kairėje</t>
  </si>
  <si>
    <t>Kudirkos g. dešinėje</t>
  </si>
  <si>
    <t>Šarūno g. dešinėje</t>
  </si>
  <si>
    <t>Perlojos g. tarp Alovės g. ir Varėnos g. kairėje</t>
  </si>
  <si>
    <t>Perlojos g. tarp Alovės g. ir Varėnos g. dešinėje</t>
  </si>
  <si>
    <t>Perlojos g. tarp Daugų g. ir Varėnos g. kairėje</t>
  </si>
  <si>
    <t>Perlojos g. tarp Daugų g. ir Varėnos g. dešinėje</t>
  </si>
  <si>
    <t>Šilo g. kairėje</t>
  </si>
  <si>
    <t>Šilo g. dešinėje</t>
  </si>
  <si>
    <t>Pliažo g. kairėje</t>
  </si>
  <si>
    <t>Kurorto g. kairėje</t>
  </si>
  <si>
    <t>Kurorto g. dešinėje</t>
  </si>
  <si>
    <t>Vaižganto g. kairėje</t>
  </si>
  <si>
    <t>Vaižganto g. dešinėje</t>
  </si>
  <si>
    <t>Liepų g. dešinėje</t>
  </si>
  <si>
    <t>Liepų g. kairėje</t>
  </si>
  <si>
    <t>Žemaitės g. kairėje</t>
  </si>
  <si>
    <t>Žemaitės g. dešinėje</t>
  </si>
  <si>
    <t>Žalgirio g. dešinėje</t>
  </si>
  <si>
    <t>Žalgirio g. kairėje</t>
  </si>
  <si>
    <t>Tilto g. dešinėje</t>
  </si>
  <si>
    <t>Tilto g. kairėje</t>
  </si>
  <si>
    <t>Medelyno g. dešinėje</t>
  </si>
  <si>
    <t>Medelyno g. kairėje</t>
  </si>
  <si>
    <t>Šilelio g. dešinėje tarp Nemuno g. ir Upelio g.</t>
  </si>
  <si>
    <t>Šilelio g. kairėje tarp Nemuno g. ir Upelio g.</t>
  </si>
  <si>
    <t>Sodų g. kairėje</t>
  </si>
  <si>
    <t>Sodų g. dešinėje</t>
  </si>
  <si>
    <t>Vakaro g. kairėje</t>
  </si>
  <si>
    <t>Naujoji g. dešinėje tarp Tvirtovės g. ir Žuvinto g.</t>
  </si>
  <si>
    <t>Naujoji g. kairėje tarp Tvirtovės g. ir Žuvinto g.</t>
  </si>
  <si>
    <t>Tvirtovės g. kairėje iki Vingio g.</t>
  </si>
  <si>
    <t>Tvirtovės g. kairėje nuo Vingio g. iki Kauno g.</t>
  </si>
  <si>
    <t>Tvirtovės g. dešinėje iki Skardžio g.</t>
  </si>
  <si>
    <t>Vilties g. dešinėje</t>
  </si>
  <si>
    <t>Vingio g. kairėje</t>
  </si>
  <si>
    <t>Žiburio g. kairėje</t>
  </si>
  <si>
    <t>Žiburio g. dešinėje</t>
  </si>
  <si>
    <t>Žuvinto g. dešinėje</t>
  </si>
  <si>
    <t>Žuvinto g. kairėje</t>
  </si>
  <si>
    <t>Lauko g. dešinėje</t>
  </si>
  <si>
    <t>Šaltinių g. kairėje</t>
  </si>
  <si>
    <t>Šaltinių g. dešinėje</t>
  </si>
  <si>
    <t>Ūdrijos g. kairėje</t>
  </si>
  <si>
    <t>Naujoji g. dešinėje tarp Putinų g. ir Žuvinto g.</t>
  </si>
  <si>
    <t>Naujoji g. kairėje tarp Putinų g. ir Žuvinto g.</t>
  </si>
  <si>
    <t>Naujoji g. dešinėje nuo Putinų g. iki skydinių galo</t>
  </si>
  <si>
    <t>A. Jonyno g. dešinėje tarp Lauko g. ir Putinų g.</t>
  </si>
  <si>
    <t>A. Jonyno g. dešinėje tarp Lauko g. ir Žuvinto g.</t>
  </si>
  <si>
    <t>A. Jonyno g. kairėje</t>
  </si>
  <si>
    <t>Kalniškės g. kairėje</t>
  </si>
  <si>
    <t>Pramonės g. kairėje nuo Artojų g. iki Verslo g.</t>
  </si>
  <si>
    <t>Putinų g. dešinėje iki Dovainiškių g.</t>
  </si>
  <si>
    <t>Putinų g. kairėje tarp Dovainiškių g. ir Pramonės g.</t>
  </si>
  <si>
    <t>Kalnėnų g. dešinėje iki Saulėnų g.</t>
  </si>
  <si>
    <t>Dovainiškių g. dešinėje</t>
  </si>
  <si>
    <t>Pievų g. kairėje</t>
  </si>
  <si>
    <t>Pievų g. dešinėje</t>
  </si>
  <si>
    <t>Fortų g. kairėje</t>
  </si>
  <si>
    <t>Artojų g. kairėje</t>
  </si>
  <si>
    <t>Sidabrio g. kairėje</t>
  </si>
  <si>
    <t>Lankų g. dešinėje</t>
  </si>
  <si>
    <t>Santaikos g. kairėje iki Likiškėlių g.</t>
  </si>
  <si>
    <t>Santaikos g. dešinėje iki Likiškėlių g.</t>
  </si>
  <si>
    <t>Ulonų g. kairėje</t>
  </si>
  <si>
    <t>Ulonų g. dešinėje</t>
  </si>
  <si>
    <t>Daugų g. kairėje</t>
  </si>
  <si>
    <t>Daugų g. dešinėje</t>
  </si>
  <si>
    <t>Kepyklos g. dešinėje iki (buvusios UAB "Alytaus duona")</t>
  </si>
  <si>
    <t>Kepyklos g. kairėje</t>
  </si>
  <si>
    <t>Likiškėlių g. dešinėje</t>
  </si>
  <si>
    <t>Likiškėlių g. kairėje</t>
  </si>
  <si>
    <t>Jazminų g. kairėje</t>
  </si>
  <si>
    <t>Jazminų g. dešinėje</t>
  </si>
  <si>
    <t>Sudvajų g. kairėje</t>
  </si>
  <si>
    <t>Sudvajų g. dešinėje</t>
  </si>
  <si>
    <t>Volungės g. dešinėje</t>
  </si>
  <si>
    <t>Jurgiškių g. kairėje</t>
  </si>
  <si>
    <t>Jurgiškių g. dešinėje iki Aukštakalnio g.</t>
  </si>
  <si>
    <t>Jurgiškių g. dešinėje nuo Aukštakalnio g. iki Statybininkų g.</t>
  </si>
  <si>
    <t>Jaunimo g. dešinėje</t>
  </si>
  <si>
    <t>Jaunimo g. kairėje</t>
  </si>
  <si>
    <t>Kaštonų g. kairėje</t>
  </si>
  <si>
    <t>Kaštonų g. dešinėje</t>
  </si>
  <si>
    <t>Topolių g. kairėje</t>
  </si>
  <si>
    <t>Topolių g. dešinėje</t>
  </si>
  <si>
    <t>Apynių g. kairėje</t>
  </si>
  <si>
    <t>Apynių g. dešinėje</t>
  </si>
  <si>
    <t>įvažiavimo kelias tarp Rūtų g ir Kepyklos g.</t>
  </si>
  <si>
    <t>Punsko g. kairėje</t>
  </si>
  <si>
    <t>Punsko g. dešinėje</t>
  </si>
  <si>
    <t>Amatų g. dešinėje</t>
  </si>
  <si>
    <t>Amatų g. kairėje</t>
  </si>
  <si>
    <t>Gražinos g. kairėje</t>
  </si>
  <si>
    <t>Žirgupio g. kairėje</t>
  </si>
  <si>
    <t>Žirgupio g. dešinėje</t>
  </si>
  <si>
    <t>Smilgų g. dešinėje</t>
  </si>
  <si>
    <t>Turistų g. dešinėje</t>
  </si>
  <si>
    <t>Viesulo g. kairėje</t>
  </si>
  <si>
    <t>Viesulo g. dešinėje</t>
  </si>
  <si>
    <t>Žuvėdrų g. dešinėje</t>
  </si>
  <si>
    <t>Ramuvos g. kairėje</t>
  </si>
  <si>
    <t>Ramuvos g. dešinėje</t>
  </si>
  <si>
    <t>Girakalnio g. dešinėje</t>
  </si>
  <si>
    <t>Girakalnio g. kairėje</t>
  </si>
  <si>
    <t>Kernavės g. kairėje</t>
  </si>
  <si>
    <t>Kernavės g. dešinėje</t>
  </si>
  <si>
    <t>Raudonkalnio g. kairėje</t>
  </si>
  <si>
    <t>Raudonkalnio g. dešinėje</t>
  </si>
  <si>
    <t>Dainavos g. kairėje</t>
  </si>
  <si>
    <t>Dainavos g. dešinėje</t>
  </si>
  <si>
    <t>Miško g. dešinėje</t>
  </si>
  <si>
    <t>Sūduvos g. dešinėje</t>
  </si>
  <si>
    <t>Sūduvos g. kairėje</t>
  </si>
  <si>
    <t>Vidzgirio g. tarp  Pulko g. ir Lazdynų g.</t>
  </si>
  <si>
    <t>Simno g. atkarpa tarp Ligoninės g. ir Jotvingių g. turgavietės</t>
  </si>
  <si>
    <t>S. Dariaus ir S. Girėno g. kairėje</t>
  </si>
  <si>
    <t>S. Dariaus ir S. Girėno g. dešinėje</t>
  </si>
  <si>
    <t>Takas tarp Upelio g. ir Pliažo g. (Tilto g.)</t>
  </si>
  <si>
    <t>Pramonės g. kairėje iki AB "Snaigė"</t>
  </si>
  <si>
    <t>Pramonės g. kairėje nuo AB "Snaigė" iki Artojų g.</t>
  </si>
  <si>
    <t>Takas Vilties g. 6 – Vilties g.</t>
  </si>
  <si>
    <t>Slėnio g. tarp  Slėnio g. 10 iki pabaigos dešinėje</t>
  </si>
  <si>
    <t>Aukštakalnio g. tarp Statybininkų g. ir Aukštakalnio g. 14</t>
  </si>
  <si>
    <t>Aukštakalnio g. kairėje tarp Jurgiškių g. ir Aukštakalnio g. 14</t>
  </si>
  <si>
    <t>Aukštakalnio g. dešinėje tarp Jurgiškių g. ir Aukštakalnio g. 14</t>
  </si>
  <si>
    <t>Naujoji g. kairėje nuo Rūtų g. iki Ūdrijos g.</t>
  </si>
  <si>
    <t>Naujoji g. dešinėje nuo Rūtų g. iki Ūdrijos g.</t>
  </si>
  <si>
    <t>Pulko g. kairėje nuo  Ulonų g. iki UAB "Dzūkijos vandenys"</t>
  </si>
  <si>
    <t>Takas tarp profesinio rengimo centro ir šv. Brunono Kverfurtiečio bažnyčios</t>
  </si>
  <si>
    <t>Maironio g. kairėje tarp J. Basanavičiaus ir Gardino g.</t>
  </si>
  <si>
    <t xml:space="preserve">Vytauto g. kairėje nuo Margio g. iki Gardino g. </t>
  </si>
  <si>
    <t>Takas A. Jonyno g. – Pramonės g. (Kalnėnų g.)</t>
  </si>
  <si>
    <t>Takas Santaikos g. 30A – Sudvajų g.</t>
  </si>
  <si>
    <t>Vidzgirio g. tarp Miško ir Pulko gatvių</t>
  </si>
  <si>
    <t>Būklė balais (l.gera-0, gera-20, patenk.-50, bloga-150, l.bloga-200)</t>
  </si>
  <si>
    <t xml:space="preserve">Takai </t>
  </si>
  <si>
    <t>Šaligatviai</t>
  </si>
  <si>
    <t>Artojų g. dešinėje</t>
  </si>
  <si>
    <t>Merkinės g. dešinėje atkarpa tarp Aušrinės g. ir miesto ribos</t>
  </si>
  <si>
    <t>Miklusėnų g. dešinėje tarp Naujosios g. ir Putinų</t>
  </si>
  <si>
    <t>Miklusėnų g. kairėje tarp Naujosios g. ir Putinų</t>
  </si>
  <si>
    <t>Kalniškės g. dešinėje</t>
  </si>
  <si>
    <t>Pramonės g. dešinėje iki Artojų</t>
  </si>
  <si>
    <t>Statybininkų g. kairėje nuo Likiškėlių g. iki 106 namo</t>
  </si>
  <si>
    <t>Statybininkų g. kairėje nuo 106 iki Punsko g.</t>
  </si>
  <si>
    <t>Putinų g. kairėje tarp Dovainiškių g. ir Artojų g.</t>
  </si>
  <si>
    <t>Putinų g. dešinėje tarp Dovainiškių g. ir Artojų g.</t>
  </si>
  <si>
    <t>Takas Jazminų g. 6 – l/d "Volungėlė"</t>
  </si>
  <si>
    <t>Takas Statybininkų g. 33 – Statybininkų g. 25</t>
  </si>
  <si>
    <t>Takas Jonyno g. 35 – Putinų g. 8</t>
  </si>
  <si>
    <t>Takas Naujoji g. 74 – Naujoji g. 54</t>
  </si>
  <si>
    <t>Takas Naujoji g. 18 – Dainavos mokykla</t>
  </si>
  <si>
    <t>Takas Žiburio g. – Vilties g.</t>
  </si>
  <si>
    <t>Takas Jonyno g. 33 – Miklusėnų g. (šalia suaugusių m-klos)</t>
  </si>
  <si>
    <t>Takas Statybininkų g. 12 – Statybininkų g. 24</t>
  </si>
  <si>
    <t>Takas Statybininkų g. – Jaunimo g. 8</t>
  </si>
  <si>
    <t>Takas Žiburio g. – Vingio g.</t>
  </si>
  <si>
    <t>Takas Naujoji g. Statybininkų g. sankryža – Naujoji g. 10</t>
  </si>
  <si>
    <t xml:space="preserve">Takas Naujoji g. 12 – Dainavos m-klos stadionas </t>
  </si>
  <si>
    <t xml:space="preserve">Takas Jaunimo g. 16 – Likiškėlių g. </t>
  </si>
  <si>
    <t>Takas Naujoji g. – Jazminų turgus1</t>
  </si>
  <si>
    <t>Takas Naujoji g. – Jazminų turgus2</t>
  </si>
  <si>
    <t>Takas Volungės g. 50 – Jazminų g.</t>
  </si>
  <si>
    <t>Takas Naujoji g. 10 – Naujoji g. 8</t>
  </si>
  <si>
    <t>Takas Likiškėlių g. – Jaunimo g. pro Vidzgirio IKI</t>
  </si>
  <si>
    <t>Takas Jaunimo g. 12 – Jaunimo g. 24 (Vidzgirio IKI)</t>
  </si>
  <si>
    <t>Takas Statybininkų g. 46 – Likiškėlių g. 17</t>
  </si>
  <si>
    <t>Takas Jaunimo g. 16 – Jaunimo g.</t>
  </si>
  <si>
    <t>Takas Naujoji g. 20 – Naujoji g. 18</t>
  </si>
  <si>
    <t>Takas Naujoji g. 8A – Dainavos m-klos stadionas</t>
  </si>
  <si>
    <t>Takas Naujoji g. 42 – Vilties g. 6</t>
  </si>
  <si>
    <t>Takas Miklusėnų g. – Putinų g. 4</t>
  </si>
  <si>
    <t>Takas Jurgiškių g. 23 iki Likiškėlių m-klos</t>
  </si>
  <si>
    <t>Takas Jurgiškių g. 21 iki Likiškėlių m-klos</t>
  </si>
  <si>
    <t>Takas Jurgiškių g. 41 – Jurgiškių g. 9</t>
  </si>
  <si>
    <t>Švietimo, socialinių paslaugų,  gydymo ir religinės  įstaigos (1 įstaiga-100 balų)</t>
  </si>
  <si>
    <t xml:space="preserve">Įvairios įstaigos,  (1 įstaiga - 10 balų) </t>
  </si>
  <si>
    <t>Rekreacinė zona (100 balų)</t>
  </si>
  <si>
    <t>Merkinės g. kairėje iki Aušrinės g.</t>
  </si>
  <si>
    <t>Merkinės g. kairėje tarp Aušrinės g. ir mieto ribos</t>
  </si>
  <si>
    <t>Slėnio g. tarp Panemuninkėlių g. ir Slėnio g. 10 kairėje</t>
  </si>
  <si>
    <t>Takas Vingio g. 13 – Vingio g. 17</t>
  </si>
  <si>
    <t>Takas Žiburio g. – Naujoji g. pro Dzūkijos m-klos stadioną</t>
  </si>
  <si>
    <t>takas tarp Putinų g. ir AKKC</t>
  </si>
  <si>
    <t>Pramonės g. - Pramonės g. 9 (Šilumos tinklai)</t>
  </si>
  <si>
    <t>iš dalies</t>
  </si>
  <si>
    <t>Apšvietimas (yra tako(šaligatvio), iš dalies, nėra</t>
  </si>
  <si>
    <t>yra</t>
  </si>
  <si>
    <t>Apšvietimas (yra tako(šaligatvio), gatvės , iš dalies, nėra</t>
  </si>
  <si>
    <t>Birutės g. kairėje tarp Pulko ir Maironio g.</t>
  </si>
  <si>
    <t>Pulko g. iki Žalgirio g. dešinėje</t>
  </si>
  <si>
    <t>Pulko g. iki Žalgirio g. kairėje</t>
  </si>
  <si>
    <t>Pulko g. tarp Žalgirio ir Rūtų g. dešinėje</t>
  </si>
  <si>
    <t>Pulko g. tarp Žalgirio iki Rūtų g. kairėje</t>
  </si>
  <si>
    <t>Statybininkų g. kairėje iki Likiškėlių g.</t>
  </si>
  <si>
    <t>Statybininkų g. dešinėje iki Likiškėlių g.</t>
  </si>
  <si>
    <t>Statybininkų g. dešinėje tarp Likiškėlių ir Jurgiškių</t>
  </si>
  <si>
    <t>Statybininkų g. dešinėje tarp Jurgiškių ir Punsko</t>
  </si>
  <si>
    <t xml:space="preserve"> A. Juozapavičiaus g. kairėje tarp Draugystės ir Medžiotojų g.</t>
  </si>
  <si>
    <t>Volungės g. kairėje</t>
  </si>
  <si>
    <t>Namų tankis balais (indv. namas-1 balas, 1 butas-1 balas)</t>
  </si>
  <si>
    <t>Takas Kaštonų g. – Kaštonų 36</t>
  </si>
  <si>
    <t>Takas Naujoji g. – Naujoji g. 36</t>
  </si>
  <si>
    <t>Takas Naujoji g. Poliklinika tarp parduotuvių</t>
  </si>
  <si>
    <t>Takas Naujoji g. 8 – Vingio g. 15A</t>
  </si>
  <si>
    <t>Putinų g. dešinėje tarp Naujosios g. ir Pramonės g.</t>
  </si>
  <si>
    <t>Naujoji g. 76 – Putinų turgelis</t>
  </si>
  <si>
    <t>Aukštakalnio g. 26 – Jurgiškių g. 18</t>
  </si>
  <si>
    <t>Takas Naujoji g. – Poliklinika</t>
  </si>
  <si>
    <t>Takas Sudvajų g. 18 – Sudvajų g. 24</t>
  </si>
  <si>
    <t xml:space="preserve">Takas Sudvajų g. 24 – Suvajų g. </t>
  </si>
  <si>
    <t>Takas Jurgiškių g. 49 – Likiškėlių mokykla</t>
  </si>
  <si>
    <t>Takas Likiškėlių g. 42 – Likiškėlių mokykla</t>
  </si>
  <si>
    <t>Takas Jurgišlių g. 5 – Likiškėlių g.</t>
  </si>
  <si>
    <t>Takas Likiškėlių g. 26 – Likiškėlių g.</t>
  </si>
  <si>
    <t>Takas Likiškėlių g. 22 – Likiškėlių g.</t>
  </si>
  <si>
    <t>Takas Likiškėlių g. – Jaunimo g. 60</t>
  </si>
  <si>
    <t>Takas Jaunimo g. 54 – Jaunimo g. 44</t>
  </si>
  <si>
    <t>Takas Likiškėlių g. – Statybininkų g. 59</t>
  </si>
  <si>
    <t>Takas Likiškėlių g. – Statybininkų g. 51</t>
  </si>
  <si>
    <t>Takas Likiškėlių g. – Statybininkų g. 47</t>
  </si>
  <si>
    <t>Takas Likiškėlių g. – 96 Likiškėlių g. 90</t>
  </si>
  <si>
    <t>Takas Volungės g. 46 – Volungės g. 12</t>
  </si>
  <si>
    <t>Takas Statybininkų g. 54 – Statybininkų g.</t>
  </si>
  <si>
    <t>Takas Jaunimo g. – Jaunimo g. 50</t>
  </si>
  <si>
    <t>Takas Jaunimo g. – Jaunimo g. 36</t>
  </si>
  <si>
    <t>Takas Jaunimo g. 74 – Sudvajų g.</t>
  </si>
  <si>
    <t>Takas Jaunimo g. 6 – Jaunimo g.</t>
  </si>
  <si>
    <t>Volungės g. – Volungės  g. 16</t>
  </si>
  <si>
    <t>Likiškėlių g. 7 (Maksima) – Volungės  g. 9</t>
  </si>
  <si>
    <t>Likiškėlių g. – Likiškėlių  g. 76</t>
  </si>
  <si>
    <t>Jurgiškių g. – Jurgiškių g.  15</t>
  </si>
  <si>
    <t>Sudvajų g. – Jaunimo g. 19</t>
  </si>
  <si>
    <t>Šaltinių g. 14 – A. Jonyno g.</t>
  </si>
  <si>
    <t>Aukštakalnio g. 14 – Jurgiškių g.</t>
  </si>
  <si>
    <t>Takas tarp A. Jonyno g. 35 ir 33 iki Suaugusių m-klos</t>
  </si>
  <si>
    <t>Takas Volungės g. 46 – Volungės g. 40</t>
  </si>
  <si>
    <t>Takas nuo Stadiono iki kino teatro Sporto g.</t>
  </si>
  <si>
    <t>Takas Vilties g. 36 – Vingio g. 27</t>
  </si>
  <si>
    <t xml:space="preserve">Takas  ir laiptai Topolių g. 4 – Statybininkų g. 9 </t>
  </si>
  <si>
    <t>Likiškėlių g. pro  (Maksima) – Volungės  g.</t>
  </si>
  <si>
    <t>Takas Likiškėlių g. – Likiškėlių g. 42</t>
  </si>
  <si>
    <t>Takas Putinų g. – Putinų g. 30-1</t>
  </si>
  <si>
    <t>Takas Putinų g. – Putinų g. 30-2</t>
  </si>
  <si>
    <t>Takas Putinų g. – Putinų g. 28-1</t>
  </si>
  <si>
    <t>Takas Putinų g. – Putinų g. 28-2</t>
  </si>
  <si>
    <t xml:space="preserve">Takas Naujoji g. – Vilties g. pro Vilties 3 </t>
  </si>
  <si>
    <t>Takas Likiškėlių g. (Maxima) –  Volungės g. 15</t>
  </si>
  <si>
    <t xml:space="preserve">Takas Likiškėlių g. – Jaunimo g. 60  </t>
  </si>
  <si>
    <t>Takas Putinų g. 10 A. Jonyno g.</t>
  </si>
  <si>
    <t>Takas Putinų g. 10 Putinų g.</t>
  </si>
  <si>
    <t>Takas Kalniškės g. 17 Ūdrijos g.</t>
  </si>
  <si>
    <t xml:space="preserve">Takas Naujoji g. 11 Naujoji g. </t>
  </si>
  <si>
    <t>Takas Kalniškės g. 1 Kalniškės g</t>
  </si>
  <si>
    <t>Takas Kalniškės g. 3 Kalniškės g</t>
  </si>
  <si>
    <t>Takas Pėsčiųjų takas Kepyklos g.</t>
  </si>
  <si>
    <t>Takas Statybininkų g. 10 Statybininkų g.-1</t>
  </si>
  <si>
    <t>Takas Statybininkų g. 10 Statybininkų g.-2</t>
  </si>
  <si>
    <t>Takas Gardino g. A. Sakalausko g.</t>
  </si>
  <si>
    <t>Takas Jaunimo g. 2 Statybininkų g.</t>
  </si>
  <si>
    <t xml:space="preserve"> Takas Jaunimo g. Kaštonų g. 9 </t>
  </si>
  <si>
    <t>Takas Vidzgirio m. Jotvingių gim.</t>
  </si>
  <si>
    <t>Sudvajų g. 27 Jotvingių gimnazija</t>
  </si>
  <si>
    <t>Sudvajų g. 29 Jotvingių gimnazijos  stadionas</t>
  </si>
  <si>
    <t>Takas Likiškėlių g. 66 – Statybininkų g.</t>
  </si>
  <si>
    <t>Likiškėlių g. – Jaunimo g. 54</t>
  </si>
  <si>
    <t>Plotas iš GEOSECMA duomenų bazės</t>
  </si>
  <si>
    <t>Nėra</t>
  </si>
  <si>
    <t>Takas Likiškėlių g. – Likiškėlių g. 5</t>
  </si>
  <si>
    <t>Takas Likiškėlių g. – Likškėlių  g. 3</t>
  </si>
  <si>
    <t>Takas Likiškėlių g. – Likškėlių  g. 4</t>
  </si>
  <si>
    <t>Takas Topolių g. – Naujoji g. pro Šv. Benedikto gimanaziją</t>
  </si>
  <si>
    <t>nėra/trinkelės</t>
  </si>
  <si>
    <t>Lelijų g. kairėje iki II tako ir tarp II tako ir Dainų slėnio</t>
  </si>
  <si>
    <t>Lauko g. kairėje</t>
  </si>
  <si>
    <t>Vilties g. 38 iki Vingio g.</t>
  </si>
  <si>
    <t>pritaikyta neįgaliesiems (taip-0, ne-100 balų)</t>
  </si>
  <si>
    <t>Takas Naujoji g. – tarp Žuvinto ir Lauko gatvių</t>
  </si>
  <si>
    <t>pritaikyta neįgaliesiems (taip-0,  ne-100 balų)</t>
  </si>
  <si>
    <t>Smilgų g. kairėje</t>
  </si>
  <si>
    <t xml:space="preserve">Pėsčiųjų ir dviračių takai </t>
  </si>
  <si>
    <t>Šaligatviai pėstiesiems ir dviratininkams</t>
  </si>
  <si>
    <t>Gėlių g. kairėje</t>
  </si>
  <si>
    <t>Takai ir šaligatviai įrengti 2008 m. ir vėliau</t>
  </si>
  <si>
    <t>Kauno g. tarp Tvirtovės g. ir A. Jonyno g.</t>
  </si>
  <si>
    <t xml:space="preserve">Liškiavos g. </t>
  </si>
  <si>
    <t xml:space="preserve">Dzūkų 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</si>
</sst>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1" xfId="0" applyFont="1" applyBorder="1"/>
    <xf numFmtId="0" fontId="0" fillId="2" borderId="0" xfId="0" applyFill="1"/>
    <xf numFmtId="0" fontId="0" fillId="0" borderId="6" xfId="0" applyBorder="1"/>
    <xf numFmtId="0" fontId="3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6"/>
  <sheetViews>
    <sheetView zoomScale="110" zoomScaleNormal="110" workbookViewId="0">
      <selection activeCell="B47" sqref="B47"/>
    </sheetView>
  </sheetViews>
  <sheetFormatPr defaultRowHeight="15" x14ac:dyDescent="0.25"/>
  <cols>
    <col min="1" max="1" width="4.85546875" customWidth="1"/>
    <col min="2" max="2" width="53.7109375" customWidth="1"/>
    <col min="3" max="3" width="6.85546875" style="39" customWidth="1"/>
    <col min="4" max="4" width="10.140625" style="39" customWidth="1"/>
    <col min="5" max="6" width="9.140625" style="39"/>
    <col min="11" max="11" width="10.140625" customWidth="1"/>
    <col min="13" max="13" width="7.42578125" customWidth="1"/>
  </cols>
  <sheetData>
    <row r="1" spans="1:13" ht="138.75" customHeight="1" x14ac:dyDescent="0.25">
      <c r="A1" s="5" t="s">
        <v>0</v>
      </c>
      <c r="B1" s="24" t="s">
        <v>516</v>
      </c>
      <c r="C1" s="6" t="s">
        <v>2</v>
      </c>
      <c r="D1" s="13" t="s">
        <v>1</v>
      </c>
      <c r="E1" s="13" t="s">
        <v>422</v>
      </c>
      <c r="F1" s="13" t="s">
        <v>35</v>
      </c>
      <c r="G1" s="13" t="s">
        <v>512</v>
      </c>
      <c r="H1" s="13" t="s">
        <v>370</v>
      </c>
      <c r="I1" s="13" t="s">
        <v>25</v>
      </c>
      <c r="J1" s="13" t="s">
        <v>411</v>
      </c>
      <c r="K1" s="13" t="s">
        <v>413</v>
      </c>
      <c r="L1" s="13" t="s">
        <v>436</v>
      </c>
      <c r="M1" s="7" t="s">
        <v>20</v>
      </c>
    </row>
    <row r="2" spans="1:13" x14ac:dyDescent="0.25">
      <c r="A2" s="22">
        <v>1</v>
      </c>
      <c r="B2" s="1" t="s">
        <v>94</v>
      </c>
      <c r="C2" s="4">
        <v>9690</v>
      </c>
      <c r="D2" s="4" t="s">
        <v>30</v>
      </c>
      <c r="E2" s="4" t="s">
        <v>421</v>
      </c>
      <c r="F2" s="4">
        <v>150</v>
      </c>
      <c r="G2" s="4">
        <v>100</v>
      </c>
      <c r="H2" s="4">
        <v>200</v>
      </c>
      <c r="I2" s="4">
        <v>60</v>
      </c>
      <c r="J2" s="4">
        <v>300</v>
      </c>
      <c r="K2" s="4">
        <v>0</v>
      </c>
      <c r="L2" s="4">
        <v>530</v>
      </c>
      <c r="M2" s="3">
        <f t="shared" ref="M2:M46" si="0">SUM(E2:L2)</f>
        <v>1340</v>
      </c>
    </row>
    <row r="3" spans="1:13" x14ac:dyDescent="0.25">
      <c r="A3" s="22">
        <v>2</v>
      </c>
      <c r="B3" s="1" t="s">
        <v>36</v>
      </c>
      <c r="C3" s="35">
        <v>1530</v>
      </c>
      <c r="D3" s="4" t="s">
        <v>19</v>
      </c>
      <c r="E3" s="4" t="s">
        <v>421</v>
      </c>
      <c r="F3" s="4">
        <v>150</v>
      </c>
      <c r="G3" s="4">
        <v>100</v>
      </c>
      <c r="H3" s="4">
        <v>200</v>
      </c>
      <c r="I3" s="4">
        <v>20</v>
      </c>
      <c r="J3" s="4">
        <v>200</v>
      </c>
      <c r="K3" s="4">
        <v>0</v>
      </c>
      <c r="L3" s="4">
        <v>659</v>
      </c>
      <c r="M3" s="3">
        <f t="shared" si="0"/>
        <v>1329</v>
      </c>
    </row>
    <row r="4" spans="1:13" x14ac:dyDescent="0.25">
      <c r="A4" s="22">
        <v>3</v>
      </c>
      <c r="B4" s="2" t="s">
        <v>507</v>
      </c>
      <c r="C4" s="4">
        <v>640</v>
      </c>
      <c r="D4" s="4" t="s">
        <v>19</v>
      </c>
      <c r="E4" s="4" t="s">
        <v>421</v>
      </c>
      <c r="F4" s="4">
        <v>150</v>
      </c>
      <c r="G4" s="4">
        <v>100</v>
      </c>
      <c r="H4" s="4">
        <v>150</v>
      </c>
      <c r="I4" s="4">
        <v>20</v>
      </c>
      <c r="J4" s="15">
        <v>200</v>
      </c>
      <c r="K4" s="15">
        <v>100</v>
      </c>
      <c r="L4" s="4">
        <v>204</v>
      </c>
      <c r="M4" s="3">
        <f t="shared" si="0"/>
        <v>924</v>
      </c>
    </row>
    <row r="5" spans="1:13" x14ac:dyDescent="0.25">
      <c r="A5" s="22">
        <v>4</v>
      </c>
      <c r="B5" s="9" t="s">
        <v>98</v>
      </c>
      <c r="C5" s="4">
        <v>230</v>
      </c>
      <c r="D5" s="4" t="s">
        <v>19</v>
      </c>
      <c r="E5" s="4" t="s">
        <v>28</v>
      </c>
      <c r="F5" s="4">
        <v>150</v>
      </c>
      <c r="G5" s="4">
        <v>100</v>
      </c>
      <c r="H5" s="4">
        <v>200</v>
      </c>
      <c r="I5" s="4">
        <v>10</v>
      </c>
      <c r="J5" s="4">
        <v>0</v>
      </c>
      <c r="K5" s="4">
        <v>100</v>
      </c>
      <c r="L5" s="4">
        <v>319</v>
      </c>
      <c r="M5" s="3">
        <f t="shared" si="0"/>
        <v>879</v>
      </c>
    </row>
    <row r="6" spans="1:13" x14ac:dyDescent="0.25">
      <c r="A6" s="22">
        <v>5</v>
      </c>
      <c r="B6" s="1" t="s">
        <v>100</v>
      </c>
      <c r="C6" s="4">
        <v>375</v>
      </c>
      <c r="D6" s="4" t="s">
        <v>19</v>
      </c>
      <c r="E6" s="4" t="s">
        <v>28</v>
      </c>
      <c r="F6" s="4">
        <v>150</v>
      </c>
      <c r="G6" s="4">
        <v>100</v>
      </c>
      <c r="H6" s="4">
        <v>200</v>
      </c>
      <c r="I6" s="4">
        <v>0</v>
      </c>
      <c r="J6" s="4">
        <v>0</v>
      </c>
      <c r="K6" s="4">
        <v>0</v>
      </c>
      <c r="L6" s="4">
        <v>371</v>
      </c>
      <c r="M6" s="3">
        <f t="shared" si="0"/>
        <v>821</v>
      </c>
    </row>
    <row r="7" spans="1:13" x14ac:dyDescent="0.25">
      <c r="A7" s="22">
        <v>6</v>
      </c>
      <c r="B7" s="1" t="s">
        <v>418</v>
      </c>
      <c r="C7" s="4">
        <v>340</v>
      </c>
      <c r="D7" s="4" t="s">
        <v>19</v>
      </c>
      <c r="E7" s="4" t="s">
        <v>423</v>
      </c>
      <c r="F7" s="4">
        <v>150</v>
      </c>
      <c r="G7" s="4">
        <v>100</v>
      </c>
      <c r="H7" s="4">
        <v>200</v>
      </c>
      <c r="I7" s="4">
        <v>20</v>
      </c>
      <c r="J7" s="4">
        <v>100</v>
      </c>
      <c r="K7" s="4">
        <v>0</v>
      </c>
      <c r="L7" s="4">
        <v>251</v>
      </c>
      <c r="M7" s="3">
        <f t="shared" si="0"/>
        <v>821</v>
      </c>
    </row>
    <row r="8" spans="1:13" x14ac:dyDescent="0.25">
      <c r="A8" s="22">
        <v>7</v>
      </c>
      <c r="B8" s="1" t="s">
        <v>18</v>
      </c>
      <c r="C8" s="4">
        <v>512</v>
      </c>
      <c r="D8" s="4" t="s">
        <v>28</v>
      </c>
      <c r="E8" s="4" t="s">
        <v>421</v>
      </c>
      <c r="F8" s="4">
        <v>150</v>
      </c>
      <c r="G8" s="4">
        <v>100</v>
      </c>
      <c r="H8" s="4">
        <v>200</v>
      </c>
      <c r="I8" s="4">
        <v>20</v>
      </c>
      <c r="J8" s="4">
        <v>100</v>
      </c>
      <c r="K8" s="4">
        <v>0</v>
      </c>
      <c r="L8" s="4">
        <v>211</v>
      </c>
      <c r="M8" s="21">
        <f t="shared" si="0"/>
        <v>781</v>
      </c>
    </row>
    <row r="9" spans="1:13" x14ac:dyDescent="0.25">
      <c r="A9" s="22">
        <v>8</v>
      </c>
      <c r="B9" s="1" t="s">
        <v>79</v>
      </c>
      <c r="C9" s="4">
        <v>404</v>
      </c>
      <c r="D9" s="4" t="s">
        <v>29</v>
      </c>
      <c r="E9" s="4" t="s">
        <v>423</v>
      </c>
      <c r="F9" s="4">
        <v>150</v>
      </c>
      <c r="G9" s="4">
        <v>100</v>
      </c>
      <c r="H9" s="4">
        <v>200</v>
      </c>
      <c r="I9" s="4">
        <v>10</v>
      </c>
      <c r="J9" s="4">
        <v>100</v>
      </c>
      <c r="K9" s="4">
        <v>0</v>
      </c>
      <c r="L9" s="4">
        <v>220</v>
      </c>
      <c r="M9" s="3">
        <f t="shared" si="0"/>
        <v>780</v>
      </c>
    </row>
    <row r="10" spans="1:13" x14ac:dyDescent="0.25">
      <c r="A10" s="22">
        <v>9</v>
      </c>
      <c r="B10" s="1" t="s">
        <v>41</v>
      </c>
      <c r="C10" s="4">
        <v>1020</v>
      </c>
      <c r="D10" s="4" t="s">
        <v>19</v>
      </c>
      <c r="E10" s="4" t="s">
        <v>423</v>
      </c>
      <c r="F10" s="4">
        <v>150</v>
      </c>
      <c r="G10" s="4">
        <v>100</v>
      </c>
      <c r="H10" s="4">
        <v>50</v>
      </c>
      <c r="I10" s="4">
        <v>0</v>
      </c>
      <c r="J10" s="4">
        <v>300</v>
      </c>
      <c r="K10" s="4">
        <v>0</v>
      </c>
      <c r="L10" s="4">
        <v>176</v>
      </c>
      <c r="M10" s="3">
        <f t="shared" si="0"/>
        <v>776</v>
      </c>
    </row>
    <row r="11" spans="1:13" x14ac:dyDescent="0.25">
      <c r="A11" s="22">
        <v>10</v>
      </c>
      <c r="B11" s="1" t="s">
        <v>513</v>
      </c>
      <c r="C11" s="4">
        <v>270</v>
      </c>
      <c r="D11" s="4" t="s">
        <v>19</v>
      </c>
      <c r="E11" s="4" t="s">
        <v>28</v>
      </c>
      <c r="F11" s="4">
        <v>150</v>
      </c>
      <c r="G11" s="4">
        <v>100</v>
      </c>
      <c r="H11" s="4">
        <v>50</v>
      </c>
      <c r="I11" s="4">
        <v>150</v>
      </c>
      <c r="J11" s="4">
        <v>100</v>
      </c>
      <c r="K11" s="4">
        <v>0</v>
      </c>
      <c r="L11" s="4">
        <v>224</v>
      </c>
      <c r="M11" s="3">
        <f t="shared" si="0"/>
        <v>774</v>
      </c>
    </row>
    <row r="12" spans="1:13" x14ac:dyDescent="0.25">
      <c r="A12" s="22">
        <v>11</v>
      </c>
      <c r="B12" s="1" t="s">
        <v>127</v>
      </c>
      <c r="C12" s="4">
        <v>284</v>
      </c>
      <c r="D12" s="4" t="s">
        <v>19</v>
      </c>
      <c r="E12" s="4" t="s">
        <v>423</v>
      </c>
      <c r="F12" s="4">
        <v>150</v>
      </c>
      <c r="G12" s="4">
        <v>100</v>
      </c>
      <c r="H12" s="4">
        <v>50</v>
      </c>
      <c r="I12" s="4">
        <v>50</v>
      </c>
      <c r="J12" s="4">
        <v>100</v>
      </c>
      <c r="K12" s="4">
        <v>0</v>
      </c>
      <c r="L12" s="4">
        <v>282</v>
      </c>
      <c r="M12" s="3">
        <f t="shared" si="0"/>
        <v>732</v>
      </c>
    </row>
    <row r="13" spans="1:13" x14ac:dyDescent="0.25">
      <c r="A13" s="22">
        <v>12</v>
      </c>
      <c r="B13" s="1" t="s">
        <v>96</v>
      </c>
      <c r="C13" s="4">
        <v>740</v>
      </c>
      <c r="D13" s="4" t="s">
        <v>19</v>
      </c>
      <c r="E13" s="4" t="s">
        <v>421</v>
      </c>
      <c r="F13" s="4">
        <v>150</v>
      </c>
      <c r="G13" s="4">
        <v>100</v>
      </c>
      <c r="H13" s="4">
        <v>200</v>
      </c>
      <c r="I13" s="4">
        <v>0</v>
      </c>
      <c r="J13" s="4">
        <v>100</v>
      </c>
      <c r="K13" s="4">
        <v>0</v>
      </c>
      <c r="L13" s="4">
        <v>181</v>
      </c>
      <c r="M13" s="3">
        <f t="shared" si="0"/>
        <v>731</v>
      </c>
    </row>
    <row r="14" spans="1:13" x14ac:dyDescent="0.25">
      <c r="A14" s="22">
        <v>13</v>
      </c>
      <c r="B14" s="1" t="s">
        <v>37</v>
      </c>
      <c r="C14" s="4">
        <v>392</v>
      </c>
      <c r="D14" s="4" t="s">
        <v>30</v>
      </c>
      <c r="E14" s="4" t="s">
        <v>423</v>
      </c>
      <c r="F14" s="4">
        <v>150</v>
      </c>
      <c r="G14" s="4">
        <v>100</v>
      </c>
      <c r="H14" s="4">
        <v>200</v>
      </c>
      <c r="I14" s="4">
        <v>10</v>
      </c>
      <c r="J14" s="4">
        <v>100</v>
      </c>
      <c r="K14" s="4">
        <v>0</v>
      </c>
      <c r="L14" s="4">
        <v>162</v>
      </c>
      <c r="M14" s="3">
        <f t="shared" si="0"/>
        <v>722</v>
      </c>
    </row>
    <row r="15" spans="1:13" x14ac:dyDescent="0.25">
      <c r="A15" s="22">
        <v>14</v>
      </c>
      <c r="B15" s="1" t="s">
        <v>473</v>
      </c>
      <c r="C15" s="4">
        <v>772</v>
      </c>
      <c r="D15" s="4" t="s">
        <v>28</v>
      </c>
      <c r="E15" s="4" t="s">
        <v>28</v>
      </c>
      <c r="F15" s="4">
        <v>200</v>
      </c>
      <c r="G15" s="4">
        <v>100</v>
      </c>
      <c r="H15" s="4">
        <v>200</v>
      </c>
      <c r="I15" s="4">
        <v>20</v>
      </c>
      <c r="J15" s="4">
        <v>100</v>
      </c>
      <c r="K15" s="4">
        <v>100</v>
      </c>
      <c r="L15" s="4">
        <v>0</v>
      </c>
      <c r="M15" s="21">
        <f t="shared" si="0"/>
        <v>720</v>
      </c>
    </row>
    <row r="16" spans="1:13" x14ac:dyDescent="0.25">
      <c r="A16" s="22">
        <v>15</v>
      </c>
      <c r="B16" s="1" t="s">
        <v>368</v>
      </c>
      <c r="C16" s="4">
        <v>220</v>
      </c>
      <c r="D16" s="4" t="s">
        <v>19</v>
      </c>
      <c r="E16" s="4" t="s">
        <v>28</v>
      </c>
      <c r="F16" s="4">
        <v>150</v>
      </c>
      <c r="G16" s="4">
        <v>100</v>
      </c>
      <c r="H16" s="4">
        <v>200</v>
      </c>
      <c r="I16" s="4">
        <v>0</v>
      </c>
      <c r="J16" s="4">
        <v>0</v>
      </c>
      <c r="K16" s="4">
        <v>0</v>
      </c>
      <c r="L16" s="4">
        <v>211</v>
      </c>
      <c r="M16" s="3">
        <f t="shared" si="0"/>
        <v>661</v>
      </c>
    </row>
    <row r="17" spans="1:13" x14ac:dyDescent="0.25">
      <c r="A17" s="22">
        <v>16</v>
      </c>
      <c r="B17" s="1" t="s">
        <v>452</v>
      </c>
      <c r="C17" s="4">
        <v>300</v>
      </c>
      <c r="D17" s="4" t="s">
        <v>19</v>
      </c>
      <c r="E17" s="4" t="s">
        <v>28</v>
      </c>
      <c r="F17" s="4">
        <v>150</v>
      </c>
      <c r="G17" s="4">
        <v>100</v>
      </c>
      <c r="H17" s="4">
        <v>150</v>
      </c>
      <c r="I17" s="4">
        <v>0</v>
      </c>
      <c r="J17" s="4">
        <v>0</v>
      </c>
      <c r="K17" s="4">
        <v>0</v>
      </c>
      <c r="L17" s="4">
        <v>255</v>
      </c>
      <c r="M17" s="21">
        <f t="shared" si="0"/>
        <v>655</v>
      </c>
    </row>
    <row r="18" spans="1:13" x14ac:dyDescent="0.25">
      <c r="A18" s="22">
        <v>17</v>
      </c>
      <c r="B18" s="1" t="s">
        <v>99</v>
      </c>
      <c r="C18" s="4">
        <v>442</v>
      </c>
      <c r="D18" s="4" t="s">
        <v>19</v>
      </c>
      <c r="E18" s="4" t="s">
        <v>421</v>
      </c>
      <c r="F18" s="4">
        <v>150</v>
      </c>
      <c r="G18" s="4">
        <v>100</v>
      </c>
      <c r="H18" s="4">
        <v>50</v>
      </c>
      <c r="I18" s="4">
        <v>20</v>
      </c>
      <c r="J18" s="4">
        <v>100</v>
      </c>
      <c r="K18" s="4">
        <v>0</v>
      </c>
      <c r="L18" s="4">
        <v>218</v>
      </c>
      <c r="M18" s="3">
        <f t="shared" si="0"/>
        <v>638</v>
      </c>
    </row>
    <row r="19" spans="1:13" x14ac:dyDescent="0.25">
      <c r="A19" s="22">
        <v>18</v>
      </c>
      <c r="B19" s="9" t="s">
        <v>110</v>
      </c>
      <c r="C19" s="4">
        <v>96</v>
      </c>
      <c r="D19" s="4" t="s">
        <v>19</v>
      </c>
      <c r="E19" s="4" t="s">
        <v>28</v>
      </c>
      <c r="F19" s="4">
        <v>150</v>
      </c>
      <c r="G19" s="4">
        <v>100</v>
      </c>
      <c r="H19" s="4">
        <v>200</v>
      </c>
      <c r="I19" s="4">
        <v>10</v>
      </c>
      <c r="J19" s="4">
        <v>0</v>
      </c>
      <c r="K19" s="4">
        <v>0</v>
      </c>
      <c r="L19" s="4">
        <v>150</v>
      </c>
      <c r="M19" s="3">
        <f t="shared" si="0"/>
        <v>610</v>
      </c>
    </row>
    <row r="20" spans="1:13" x14ac:dyDescent="0.25">
      <c r="A20" s="22">
        <v>19</v>
      </c>
      <c r="B20" s="1" t="s">
        <v>102</v>
      </c>
      <c r="C20" s="4">
        <v>350</v>
      </c>
      <c r="D20" s="4" t="s">
        <v>29</v>
      </c>
      <c r="E20" s="4" t="s">
        <v>421</v>
      </c>
      <c r="F20" s="4">
        <v>150</v>
      </c>
      <c r="G20" s="4">
        <v>100</v>
      </c>
      <c r="H20" s="4">
        <v>200</v>
      </c>
      <c r="I20" s="4">
        <v>0</v>
      </c>
      <c r="J20" s="4">
        <v>0</v>
      </c>
      <c r="K20" s="4">
        <v>0</v>
      </c>
      <c r="L20" s="4">
        <v>160</v>
      </c>
      <c r="M20" s="3">
        <f t="shared" si="0"/>
        <v>610</v>
      </c>
    </row>
    <row r="21" spans="1:13" x14ac:dyDescent="0.25">
      <c r="A21" s="22">
        <v>20</v>
      </c>
      <c r="B21" s="9" t="s">
        <v>129</v>
      </c>
      <c r="C21" s="4">
        <v>227</v>
      </c>
      <c r="D21" s="4" t="s">
        <v>19</v>
      </c>
      <c r="E21" s="4" t="s">
        <v>28</v>
      </c>
      <c r="F21" s="4">
        <v>150</v>
      </c>
      <c r="G21" s="4">
        <v>0</v>
      </c>
      <c r="H21" s="4">
        <v>50</v>
      </c>
      <c r="I21" s="4">
        <v>20</v>
      </c>
      <c r="J21" s="4">
        <v>100</v>
      </c>
      <c r="K21" s="4">
        <v>0</v>
      </c>
      <c r="L21" s="4">
        <v>286</v>
      </c>
      <c r="M21" s="3">
        <f t="shared" si="0"/>
        <v>606</v>
      </c>
    </row>
    <row r="22" spans="1:13" x14ac:dyDescent="0.25">
      <c r="A22" s="22">
        <v>21</v>
      </c>
      <c r="B22" s="1" t="s">
        <v>17</v>
      </c>
      <c r="C22" s="4">
        <v>564</v>
      </c>
      <c r="D22" s="4" t="s">
        <v>19</v>
      </c>
      <c r="E22" s="4" t="s">
        <v>423</v>
      </c>
      <c r="F22" s="4">
        <v>150</v>
      </c>
      <c r="G22" s="4">
        <v>100</v>
      </c>
      <c r="H22" s="4">
        <v>200</v>
      </c>
      <c r="I22" s="4">
        <v>100</v>
      </c>
      <c r="J22" s="4">
        <v>0</v>
      </c>
      <c r="K22" s="4">
        <v>0</v>
      </c>
      <c r="L22" s="4">
        <v>54</v>
      </c>
      <c r="M22" s="21">
        <f t="shared" si="0"/>
        <v>604</v>
      </c>
    </row>
    <row r="23" spans="1:13" x14ac:dyDescent="0.25">
      <c r="A23" s="22">
        <v>22</v>
      </c>
      <c r="B23" s="1" t="s">
        <v>155</v>
      </c>
      <c r="C23" s="4">
        <v>2850</v>
      </c>
      <c r="D23" s="4" t="s">
        <v>19</v>
      </c>
      <c r="E23" s="4" t="s">
        <v>423</v>
      </c>
      <c r="F23" s="4">
        <v>150</v>
      </c>
      <c r="G23" s="4">
        <v>0</v>
      </c>
      <c r="H23" s="4">
        <v>150</v>
      </c>
      <c r="I23" s="4">
        <v>70</v>
      </c>
      <c r="J23" s="4">
        <v>100</v>
      </c>
      <c r="K23" s="4">
        <v>100</v>
      </c>
      <c r="L23" s="4">
        <v>0</v>
      </c>
      <c r="M23" s="3">
        <f t="shared" si="0"/>
        <v>570</v>
      </c>
    </row>
    <row r="24" spans="1:13" x14ac:dyDescent="0.25">
      <c r="A24" s="22">
        <v>23</v>
      </c>
      <c r="B24" s="9" t="s">
        <v>398</v>
      </c>
      <c r="C24" s="4">
        <v>144</v>
      </c>
      <c r="D24" s="4" t="s">
        <v>28</v>
      </c>
      <c r="E24" s="4" t="s">
        <v>28</v>
      </c>
      <c r="F24" s="4">
        <v>150</v>
      </c>
      <c r="G24" s="4">
        <v>100</v>
      </c>
      <c r="H24" s="4">
        <v>200</v>
      </c>
      <c r="I24" s="4">
        <v>0</v>
      </c>
      <c r="J24" s="4">
        <v>0</v>
      </c>
      <c r="K24" s="4">
        <v>0</v>
      </c>
      <c r="L24" s="4">
        <v>119</v>
      </c>
      <c r="M24" s="3">
        <f t="shared" si="0"/>
        <v>569</v>
      </c>
    </row>
    <row r="25" spans="1:13" x14ac:dyDescent="0.25">
      <c r="A25" s="22">
        <v>24</v>
      </c>
      <c r="B25" s="1" t="s">
        <v>123</v>
      </c>
      <c r="C25" s="4">
        <v>450</v>
      </c>
      <c r="D25" s="4" t="s">
        <v>19</v>
      </c>
      <c r="E25" s="4" t="s">
        <v>423</v>
      </c>
      <c r="F25" s="4">
        <v>150</v>
      </c>
      <c r="G25" s="4">
        <v>100</v>
      </c>
      <c r="H25" s="4">
        <v>50</v>
      </c>
      <c r="I25" s="4">
        <v>0</v>
      </c>
      <c r="J25" s="4">
        <v>0</v>
      </c>
      <c r="K25" s="4">
        <v>0</v>
      </c>
      <c r="L25" s="4">
        <v>253</v>
      </c>
      <c r="M25" s="3">
        <f t="shared" si="0"/>
        <v>553</v>
      </c>
    </row>
    <row r="26" spans="1:13" x14ac:dyDescent="0.25">
      <c r="A26" s="22">
        <v>25</v>
      </c>
      <c r="B26" s="1" t="s">
        <v>118</v>
      </c>
      <c r="C26" s="4">
        <v>205</v>
      </c>
      <c r="D26" s="4" t="s">
        <v>19</v>
      </c>
      <c r="E26" s="4" t="s">
        <v>28</v>
      </c>
      <c r="F26" s="4">
        <v>150</v>
      </c>
      <c r="G26" s="4">
        <v>100</v>
      </c>
      <c r="H26" s="4">
        <v>50</v>
      </c>
      <c r="I26" s="4">
        <v>20</v>
      </c>
      <c r="J26" s="4">
        <v>0</v>
      </c>
      <c r="K26" s="4">
        <v>0</v>
      </c>
      <c r="L26" s="4">
        <v>231</v>
      </c>
      <c r="M26" s="3">
        <f t="shared" si="0"/>
        <v>551</v>
      </c>
    </row>
    <row r="27" spans="1:13" x14ac:dyDescent="0.25">
      <c r="A27" s="22">
        <v>26</v>
      </c>
      <c r="B27" s="1" t="s">
        <v>114</v>
      </c>
      <c r="C27" s="4">
        <v>72</v>
      </c>
      <c r="D27" s="4" t="s">
        <v>19</v>
      </c>
      <c r="E27" s="4" t="s">
        <v>28</v>
      </c>
      <c r="F27" s="4">
        <v>150</v>
      </c>
      <c r="G27" s="4">
        <v>100</v>
      </c>
      <c r="H27" s="4">
        <v>150</v>
      </c>
      <c r="I27" s="4">
        <v>0</v>
      </c>
      <c r="J27" s="4">
        <v>100</v>
      </c>
      <c r="K27" s="4">
        <v>0</v>
      </c>
      <c r="L27" s="23">
        <v>40</v>
      </c>
      <c r="M27" s="3">
        <f t="shared" si="0"/>
        <v>540</v>
      </c>
    </row>
    <row r="28" spans="1:13" x14ac:dyDescent="0.25">
      <c r="A28" s="22">
        <v>27</v>
      </c>
      <c r="B28" s="1" t="s">
        <v>117</v>
      </c>
      <c r="C28" s="4">
        <v>109</v>
      </c>
      <c r="D28" s="4" t="s">
        <v>19</v>
      </c>
      <c r="E28" s="4" t="s">
        <v>28</v>
      </c>
      <c r="F28" s="4">
        <v>150</v>
      </c>
      <c r="G28" s="4">
        <v>100</v>
      </c>
      <c r="H28" s="4">
        <v>20</v>
      </c>
      <c r="I28" s="4">
        <v>0</v>
      </c>
      <c r="J28" s="4">
        <v>100</v>
      </c>
      <c r="K28" s="4">
        <v>0</v>
      </c>
      <c r="L28" s="4">
        <v>160</v>
      </c>
      <c r="M28" s="3">
        <f t="shared" si="0"/>
        <v>530</v>
      </c>
    </row>
    <row r="29" spans="1:13" x14ac:dyDescent="0.25">
      <c r="A29" s="22">
        <v>28</v>
      </c>
      <c r="B29" s="1" t="s">
        <v>385</v>
      </c>
      <c r="C29" s="4">
        <v>115</v>
      </c>
      <c r="D29" s="4" t="s">
        <v>19</v>
      </c>
      <c r="E29" s="4" t="s">
        <v>421</v>
      </c>
      <c r="F29" s="4">
        <v>150</v>
      </c>
      <c r="G29" s="4">
        <v>100</v>
      </c>
      <c r="H29" s="4">
        <v>50</v>
      </c>
      <c r="I29" s="4">
        <v>10</v>
      </c>
      <c r="J29" s="22">
        <v>0</v>
      </c>
      <c r="K29" s="22">
        <v>0</v>
      </c>
      <c r="L29" s="4">
        <v>219</v>
      </c>
      <c r="M29" s="3">
        <f t="shared" si="0"/>
        <v>529</v>
      </c>
    </row>
    <row r="30" spans="1:13" x14ac:dyDescent="0.25">
      <c r="A30" s="22">
        <v>29</v>
      </c>
      <c r="B30" s="9" t="s">
        <v>440</v>
      </c>
      <c r="C30" s="4">
        <v>590</v>
      </c>
      <c r="D30" s="4" t="s">
        <v>19</v>
      </c>
      <c r="E30" s="4" t="s">
        <v>423</v>
      </c>
      <c r="F30" s="4">
        <v>150</v>
      </c>
      <c r="G30" s="4">
        <v>100</v>
      </c>
      <c r="H30" s="4">
        <v>20</v>
      </c>
      <c r="I30" s="4">
        <v>50</v>
      </c>
      <c r="J30" s="4">
        <v>100</v>
      </c>
      <c r="K30" s="4">
        <v>0</v>
      </c>
      <c r="L30" s="4">
        <v>109</v>
      </c>
      <c r="M30" s="3">
        <f t="shared" si="0"/>
        <v>529</v>
      </c>
    </row>
    <row r="31" spans="1:13" x14ac:dyDescent="0.25">
      <c r="A31" s="22">
        <v>30</v>
      </c>
      <c r="B31" s="9" t="s">
        <v>405</v>
      </c>
      <c r="C31" s="4">
        <v>300</v>
      </c>
      <c r="D31" s="4" t="s">
        <v>19</v>
      </c>
      <c r="E31" s="4" t="s">
        <v>423</v>
      </c>
      <c r="F31" s="4">
        <v>150</v>
      </c>
      <c r="G31" s="4">
        <v>0</v>
      </c>
      <c r="H31" s="4">
        <v>50</v>
      </c>
      <c r="I31" s="4">
        <v>50</v>
      </c>
      <c r="J31" s="4">
        <v>100</v>
      </c>
      <c r="K31" s="4">
        <v>0</v>
      </c>
      <c r="L31" s="4">
        <v>174</v>
      </c>
      <c r="M31" s="3">
        <f t="shared" si="0"/>
        <v>524</v>
      </c>
    </row>
    <row r="32" spans="1:13" x14ac:dyDescent="0.25">
      <c r="A32" s="22">
        <v>31</v>
      </c>
      <c r="B32" s="9" t="s">
        <v>151</v>
      </c>
      <c r="C32" s="4">
        <v>86</v>
      </c>
      <c r="D32" s="4" t="s">
        <v>19</v>
      </c>
      <c r="E32" s="4" t="s">
        <v>421</v>
      </c>
      <c r="F32" s="27">
        <v>150</v>
      </c>
      <c r="G32" s="4">
        <v>100</v>
      </c>
      <c r="H32" s="4">
        <v>50</v>
      </c>
      <c r="I32" s="4">
        <v>10</v>
      </c>
      <c r="J32" s="4">
        <v>100</v>
      </c>
      <c r="K32" s="4">
        <v>0</v>
      </c>
      <c r="L32" s="4">
        <v>109</v>
      </c>
      <c r="M32" s="3">
        <f t="shared" si="0"/>
        <v>519</v>
      </c>
    </row>
    <row r="33" spans="1:21" x14ac:dyDescent="0.25">
      <c r="A33" s="22">
        <v>32</v>
      </c>
      <c r="B33" s="1" t="s">
        <v>447</v>
      </c>
      <c r="C33" s="4">
        <v>103</v>
      </c>
      <c r="D33" s="4" t="s">
        <v>19</v>
      </c>
      <c r="E33" s="4" t="s">
        <v>421</v>
      </c>
      <c r="F33" s="4">
        <v>150</v>
      </c>
      <c r="G33" s="4">
        <v>100</v>
      </c>
      <c r="H33" s="4">
        <v>50</v>
      </c>
      <c r="I33" s="4">
        <v>0</v>
      </c>
      <c r="J33" s="4">
        <v>100</v>
      </c>
      <c r="K33" s="4">
        <v>0</v>
      </c>
      <c r="L33" s="4">
        <v>103</v>
      </c>
      <c r="M33" s="21">
        <f t="shared" si="0"/>
        <v>503</v>
      </c>
    </row>
    <row r="34" spans="1:21" x14ac:dyDescent="0.25">
      <c r="A34" s="22">
        <v>33</v>
      </c>
      <c r="B34" s="9" t="s">
        <v>419</v>
      </c>
      <c r="C34" s="4">
        <v>280</v>
      </c>
      <c r="D34" s="4" t="s">
        <v>29</v>
      </c>
      <c r="E34" s="4" t="s">
        <v>28</v>
      </c>
      <c r="F34" s="4">
        <v>100</v>
      </c>
      <c r="G34" s="4">
        <v>100</v>
      </c>
      <c r="H34" s="4">
        <v>40</v>
      </c>
      <c r="I34" s="4">
        <v>50</v>
      </c>
      <c r="J34" s="4">
        <v>100</v>
      </c>
      <c r="K34" s="4">
        <v>100</v>
      </c>
      <c r="L34" s="4">
        <v>0</v>
      </c>
      <c r="M34" s="3">
        <f t="shared" si="0"/>
        <v>490</v>
      </c>
    </row>
    <row r="35" spans="1:21" x14ac:dyDescent="0.25">
      <c r="A35" s="22">
        <v>34</v>
      </c>
      <c r="B35" s="1" t="s">
        <v>111</v>
      </c>
      <c r="C35" s="4">
        <v>561</v>
      </c>
      <c r="D35" s="4" t="s">
        <v>30</v>
      </c>
      <c r="E35" s="4" t="s">
        <v>421</v>
      </c>
      <c r="F35" s="4">
        <v>100</v>
      </c>
      <c r="G35" s="4">
        <v>100</v>
      </c>
      <c r="H35" s="4">
        <v>200</v>
      </c>
      <c r="I35" s="4">
        <v>50</v>
      </c>
      <c r="J35" s="4">
        <v>0</v>
      </c>
      <c r="K35" s="4">
        <v>0</v>
      </c>
      <c r="L35" s="4">
        <v>0</v>
      </c>
      <c r="M35" s="3">
        <f t="shared" si="0"/>
        <v>450</v>
      </c>
    </row>
    <row r="36" spans="1:21" x14ac:dyDescent="0.25">
      <c r="A36" s="22">
        <v>35</v>
      </c>
      <c r="B36" s="1" t="s">
        <v>125</v>
      </c>
      <c r="C36" s="4">
        <v>171</v>
      </c>
      <c r="D36" s="4" t="s">
        <v>19</v>
      </c>
      <c r="E36" s="4" t="s">
        <v>28</v>
      </c>
      <c r="F36" s="4">
        <v>150</v>
      </c>
      <c r="G36" s="4">
        <v>100</v>
      </c>
      <c r="H36" s="4">
        <v>50</v>
      </c>
      <c r="I36" s="4">
        <v>0</v>
      </c>
      <c r="J36" s="4">
        <v>0</v>
      </c>
      <c r="K36" s="4">
        <v>0</v>
      </c>
      <c r="L36" s="4">
        <v>144</v>
      </c>
      <c r="M36" s="3">
        <f t="shared" si="0"/>
        <v>444</v>
      </c>
    </row>
    <row r="37" spans="1:21" x14ac:dyDescent="0.25">
      <c r="A37" s="22">
        <v>36</v>
      </c>
      <c r="B37" s="9" t="s">
        <v>439</v>
      </c>
      <c r="C37" s="4">
        <v>258</v>
      </c>
      <c r="D37" s="4" t="s">
        <v>19</v>
      </c>
      <c r="E37" s="4" t="s">
        <v>28</v>
      </c>
      <c r="F37" s="4">
        <v>150</v>
      </c>
      <c r="G37" s="4">
        <v>100</v>
      </c>
      <c r="H37" s="4">
        <v>50</v>
      </c>
      <c r="I37" s="4">
        <v>40</v>
      </c>
      <c r="J37" s="4">
        <v>100</v>
      </c>
      <c r="K37" s="4">
        <v>0</v>
      </c>
      <c r="L37" s="4">
        <v>0</v>
      </c>
      <c r="M37" s="3">
        <f t="shared" si="0"/>
        <v>440</v>
      </c>
    </row>
    <row r="38" spans="1:21" x14ac:dyDescent="0.25">
      <c r="A38" s="22">
        <v>37</v>
      </c>
      <c r="B38" s="1" t="s">
        <v>152</v>
      </c>
      <c r="C38" s="4">
        <v>196</v>
      </c>
      <c r="D38" s="4" t="s">
        <v>19</v>
      </c>
      <c r="E38" s="4" t="s">
        <v>421</v>
      </c>
      <c r="F38" s="4">
        <v>150</v>
      </c>
      <c r="G38" s="4">
        <v>0</v>
      </c>
      <c r="H38" s="4">
        <v>0</v>
      </c>
      <c r="I38" s="4">
        <v>0</v>
      </c>
      <c r="J38" s="4">
        <v>0</v>
      </c>
      <c r="K38" s="4">
        <v>100</v>
      </c>
      <c r="L38" s="4">
        <v>181</v>
      </c>
      <c r="M38" s="3">
        <f t="shared" si="0"/>
        <v>431</v>
      </c>
    </row>
    <row r="39" spans="1:21" x14ac:dyDescent="0.25">
      <c r="A39" s="22">
        <v>38</v>
      </c>
      <c r="B39" s="1" t="s">
        <v>138</v>
      </c>
      <c r="C39" s="4">
        <v>494</v>
      </c>
      <c r="D39" s="4" t="s">
        <v>29</v>
      </c>
      <c r="E39" s="4" t="s">
        <v>423</v>
      </c>
      <c r="F39" s="4">
        <v>150</v>
      </c>
      <c r="G39" s="4">
        <v>100</v>
      </c>
      <c r="H39" s="4">
        <v>150</v>
      </c>
      <c r="I39" s="4">
        <v>20</v>
      </c>
      <c r="J39" s="4">
        <v>0</v>
      </c>
      <c r="K39" s="4">
        <v>0</v>
      </c>
      <c r="L39" s="4">
        <v>0</v>
      </c>
      <c r="M39" s="3">
        <f t="shared" si="0"/>
        <v>420</v>
      </c>
    </row>
    <row r="40" spans="1:21" x14ac:dyDescent="0.25">
      <c r="A40" s="22">
        <v>39</v>
      </c>
      <c r="B40" s="9" t="s">
        <v>444</v>
      </c>
      <c r="C40" s="4">
        <v>124</v>
      </c>
      <c r="D40" s="4" t="s">
        <v>19</v>
      </c>
      <c r="E40" s="4" t="s">
        <v>28</v>
      </c>
      <c r="F40" s="4">
        <v>150</v>
      </c>
      <c r="G40" s="4">
        <v>100</v>
      </c>
      <c r="H40" s="4">
        <v>50</v>
      </c>
      <c r="I40" s="4">
        <v>20</v>
      </c>
      <c r="J40" s="4">
        <v>100</v>
      </c>
      <c r="K40" s="4">
        <v>0</v>
      </c>
      <c r="L40" s="4">
        <v>0</v>
      </c>
      <c r="M40" s="3">
        <f t="shared" si="0"/>
        <v>420</v>
      </c>
    </row>
    <row r="41" spans="1:21" x14ac:dyDescent="0.25">
      <c r="A41" s="22">
        <v>40</v>
      </c>
      <c r="B41" s="1" t="s">
        <v>387</v>
      </c>
      <c r="C41" s="4">
        <v>130</v>
      </c>
      <c r="D41" s="4" t="s">
        <v>19</v>
      </c>
      <c r="E41" s="4" t="s">
        <v>421</v>
      </c>
      <c r="F41" s="4">
        <v>150</v>
      </c>
      <c r="G41" s="4">
        <v>0</v>
      </c>
      <c r="H41" s="4">
        <v>0</v>
      </c>
      <c r="I41" s="4">
        <v>0</v>
      </c>
      <c r="J41" s="4">
        <v>200</v>
      </c>
      <c r="K41" s="4">
        <v>0</v>
      </c>
      <c r="L41" s="4">
        <v>57</v>
      </c>
      <c r="M41" s="3">
        <f t="shared" si="0"/>
        <v>407</v>
      </c>
    </row>
    <row r="42" spans="1:21" x14ac:dyDescent="0.25">
      <c r="A42" s="22">
        <v>41</v>
      </c>
      <c r="B42" s="34" t="s">
        <v>494</v>
      </c>
      <c r="C42" s="35">
        <v>190</v>
      </c>
      <c r="D42" s="35" t="s">
        <v>19</v>
      </c>
      <c r="E42" s="35" t="s">
        <v>28</v>
      </c>
      <c r="F42" s="35">
        <v>150</v>
      </c>
      <c r="G42" s="35">
        <v>100</v>
      </c>
      <c r="H42" s="35">
        <v>150</v>
      </c>
      <c r="I42" s="35">
        <v>0</v>
      </c>
      <c r="J42" s="35">
        <v>0</v>
      </c>
      <c r="K42" s="35">
        <v>0</v>
      </c>
      <c r="L42" s="35">
        <v>4</v>
      </c>
      <c r="M42" s="36">
        <f t="shared" si="0"/>
        <v>404</v>
      </c>
    </row>
    <row r="43" spans="1:21" s="1" customFormat="1" x14ac:dyDescent="0.25">
      <c r="A43" s="22">
        <v>42</v>
      </c>
      <c r="B43" s="34" t="s">
        <v>3</v>
      </c>
      <c r="C43" s="4">
        <v>200</v>
      </c>
      <c r="D43" s="4" t="s">
        <v>19</v>
      </c>
      <c r="E43" s="4" t="s">
        <v>421</v>
      </c>
      <c r="F43" s="4">
        <v>150</v>
      </c>
      <c r="G43" s="4">
        <v>100</v>
      </c>
      <c r="H43" s="4">
        <v>50</v>
      </c>
      <c r="I43" s="4">
        <v>0</v>
      </c>
      <c r="J43" s="4">
        <v>0</v>
      </c>
      <c r="K43" s="4">
        <v>100</v>
      </c>
      <c r="L43" s="4">
        <v>0</v>
      </c>
      <c r="M43" s="3">
        <f t="shared" si="0"/>
        <v>400</v>
      </c>
      <c r="N43"/>
      <c r="O43"/>
      <c r="P43"/>
      <c r="Q43"/>
      <c r="R43"/>
      <c r="S43"/>
      <c r="T43"/>
      <c r="U43"/>
    </row>
    <row r="44" spans="1:21" s="1" customFormat="1" x14ac:dyDescent="0.25">
      <c r="A44" s="22">
        <v>43</v>
      </c>
      <c r="B44" s="1" t="s">
        <v>144</v>
      </c>
      <c r="C44" s="4">
        <v>100</v>
      </c>
      <c r="D44" s="4" t="s">
        <v>19</v>
      </c>
      <c r="E44" s="4" t="s">
        <v>28</v>
      </c>
      <c r="F44" s="4">
        <v>150</v>
      </c>
      <c r="G44" s="4">
        <v>100</v>
      </c>
      <c r="H44" s="4">
        <v>50</v>
      </c>
      <c r="I44" s="4">
        <v>10</v>
      </c>
      <c r="J44" s="4">
        <v>0</v>
      </c>
      <c r="K44" s="4">
        <v>0</v>
      </c>
      <c r="L44" s="4">
        <v>69</v>
      </c>
      <c r="M44" s="3">
        <f t="shared" si="0"/>
        <v>379</v>
      </c>
      <c r="N44"/>
      <c r="O44"/>
      <c r="P44"/>
      <c r="Q44"/>
      <c r="R44"/>
      <c r="S44"/>
      <c r="T44"/>
      <c r="U44"/>
    </row>
    <row r="45" spans="1:21" s="1" customFormat="1" x14ac:dyDescent="0.25">
      <c r="A45" s="22">
        <v>44</v>
      </c>
      <c r="B45" s="1" t="s">
        <v>476</v>
      </c>
      <c r="C45" s="4">
        <v>400</v>
      </c>
      <c r="D45" s="4" t="s">
        <v>19</v>
      </c>
      <c r="E45" s="4" t="s">
        <v>28</v>
      </c>
      <c r="F45" s="4">
        <v>150</v>
      </c>
      <c r="G45" s="4">
        <v>0</v>
      </c>
      <c r="H45" s="4">
        <v>20</v>
      </c>
      <c r="I45" s="4">
        <v>10</v>
      </c>
      <c r="J45" s="4">
        <v>100</v>
      </c>
      <c r="K45" s="4">
        <v>0</v>
      </c>
      <c r="L45" s="4">
        <v>98</v>
      </c>
      <c r="M45" s="3">
        <f t="shared" si="0"/>
        <v>378</v>
      </c>
      <c r="N45"/>
      <c r="O45"/>
      <c r="P45"/>
      <c r="Q45"/>
      <c r="R45"/>
      <c r="S45"/>
      <c r="T45"/>
      <c r="U45"/>
    </row>
    <row r="46" spans="1:21" x14ac:dyDescent="0.25">
      <c r="A46" s="22">
        <v>45</v>
      </c>
      <c r="B46" s="1" t="s">
        <v>139</v>
      </c>
      <c r="C46" s="4">
        <v>1000</v>
      </c>
      <c r="D46" s="4" t="s">
        <v>29</v>
      </c>
      <c r="E46" s="4" t="s">
        <v>28</v>
      </c>
      <c r="F46" s="4">
        <v>100</v>
      </c>
      <c r="G46" s="4">
        <v>100</v>
      </c>
      <c r="H46" s="4">
        <v>150</v>
      </c>
      <c r="I46" s="4">
        <v>20</v>
      </c>
      <c r="J46" s="4">
        <v>0</v>
      </c>
      <c r="K46" s="4">
        <v>0</v>
      </c>
      <c r="L46" s="4">
        <v>0</v>
      </c>
      <c r="M46" s="3">
        <f t="shared" si="0"/>
        <v>370</v>
      </c>
    </row>
    <row r="87" ht="18.75" customHeight="1" x14ac:dyDescent="0.25"/>
    <row r="106" ht="17.25" customHeight="1" x14ac:dyDescent="0.25"/>
  </sheetData>
  <sortState ref="A2:M46">
    <sortCondition descending="1" ref="M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30"/>
  <sheetViews>
    <sheetView zoomScale="110" zoomScaleNormal="110" workbookViewId="0">
      <pane ySplit="1" topLeftCell="A63" activePane="bottomLeft" state="frozen"/>
      <selection pane="bottomLeft" activeCell="B131" sqref="B131"/>
    </sheetView>
  </sheetViews>
  <sheetFormatPr defaultRowHeight="15" x14ac:dyDescent="0.25"/>
  <cols>
    <col min="1" max="1" width="4.85546875" customWidth="1"/>
    <col min="2" max="2" width="53.7109375" customWidth="1"/>
    <col min="3" max="3" width="6.85546875" style="39" customWidth="1"/>
    <col min="4" max="4" width="10.140625" style="39" customWidth="1"/>
    <col min="5" max="6" width="9.140625" style="39"/>
    <col min="11" max="11" width="10.140625" customWidth="1"/>
    <col min="13" max="13" width="7.42578125" customWidth="1"/>
  </cols>
  <sheetData>
    <row r="1" spans="1:13" ht="138.75" customHeight="1" x14ac:dyDescent="0.25">
      <c r="A1" s="5" t="s">
        <v>0</v>
      </c>
      <c r="B1" s="24" t="s">
        <v>371</v>
      </c>
      <c r="C1" s="6" t="s">
        <v>2</v>
      </c>
      <c r="D1" s="13" t="s">
        <v>1</v>
      </c>
      <c r="E1" s="13" t="s">
        <v>422</v>
      </c>
      <c r="F1" s="13" t="s">
        <v>35</v>
      </c>
      <c r="G1" s="13" t="s">
        <v>514</v>
      </c>
      <c r="H1" s="13" t="s">
        <v>370</v>
      </c>
      <c r="I1" s="13" t="s">
        <v>25</v>
      </c>
      <c r="J1" s="13" t="s">
        <v>411</v>
      </c>
      <c r="K1" s="13" t="s">
        <v>413</v>
      </c>
      <c r="L1" s="13" t="s">
        <v>436</v>
      </c>
      <c r="M1" s="7" t="s">
        <v>20</v>
      </c>
    </row>
    <row r="2" spans="1:13" x14ac:dyDescent="0.25">
      <c r="A2" s="22">
        <v>1</v>
      </c>
      <c r="B2" s="9" t="s">
        <v>39</v>
      </c>
      <c r="C2" s="4">
        <v>188</v>
      </c>
      <c r="D2" s="4" t="s">
        <v>28</v>
      </c>
      <c r="E2" s="4" t="s">
        <v>28</v>
      </c>
      <c r="F2" s="4">
        <v>150</v>
      </c>
      <c r="G2" s="4">
        <v>100</v>
      </c>
      <c r="H2" s="4">
        <v>200</v>
      </c>
      <c r="I2" s="4">
        <v>10</v>
      </c>
      <c r="J2" s="4">
        <v>100</v>
      </c>
      <c r="K2" s="4">
        <v>100</v>
      </c>
      <c r="L2" s="4">
        <v>321</v>
      </c>
      <c r="M2" s="3">
        <f t="shared" ref="M2:M33" si="0">SUM(E2:L2)</f>
        <v>981</v>
      </c>
    </row>
    <row r="3" spans="1:13" x14ac:dyDescent="0.25">
      <c r="A3" s="22">
        <v>2</v>
      </c>
      <c r="B3" s="1" t="s">
        <v>44</v>
      </c>
      <c r="C3" s="4">
        <v>360</v>
      </c>
      <c r="D3" s="4" t="s">
        <v>19</v>
      </c>
      <c r="E3" s="4" t="s">
        <v>28</v>
      </c>
      <c r="F3" s="4">
        <v>150</v>
      </c>
      <c r="G3" s="4">
        <v>100</v>
      </c>
      <c r="H3" s="4">
        <v>50</v>
      </c>
      <c r="I3" s="4">
        <v>10</v>
      </c>
      <c r="J3" s="4">
        <v>200</v>
      </c>
      <c r="K3" s="4">
        <v>0</v>
      </c>
      <c r="L3" s="4">
        <v>435</v>
      </c>
      <c r="M3" s="3">
        <f t="shared" si="0"/>
        <v>945</v>
      </c>
    </row>
    <row r="4" spans="1:13" x14ac:dyDescent="0.25">
      <c r="A4" s="22">
        <v>3</v>
      </c>
      <c r="B4" s="1" t="s">
        <v>121</v>
      </c>
      <c r="C4" s="4">
        <v>255</v>
      </c>
      <c r="D4" s="4" t="s">
        <v>19</v>
      </c>
      <c r="E4" s="4" t="s">
        <v>28</v>
      </c>
      <c r="F4" s="4">
        <v>150</v>
      </c>
      <c r="G4" s="4">
        <v>100</v>
      </c>
      <c r="H4" s="4">
        <v>50</v>
      </c>
      <c r="I4" s="4">
        <v>20</v>
      </c>
      <c r="J4" s="4">
        <v>200</v>
      </c>
      <c r="K4" s="4">
        <v>0</v>
      </c>
      <c r="L4" s="4">
        <v>415</v>
      </c>
      <c r="M4" s="3">
        <f t="shared" si="0"/>
        <v>935</v>
      </c>
    </row>
    <row r="5" spans="1:13" s="11" customFormat="1" x14ac:dyDescent="0.25">
      <c r="A5" s="22">
        <v>4</v>
      </c>
      <c r="B5" s="1" t="s">
        <v>104</v>
      </c>
      <c r="C5" s="4">
        <v>180</v>
      </c>
      <c r="D5" s="4" t="s">
        <v>19</v>
      </c>
      <c r="E5" s="4" t="s">
        <v>28</v>
      </c>
      <c r="F5" s="4">
        <v>150</v>
      </c>
      <c r="G5" s="4">
        <v>100</v>
      </c>
      <c r="H5" s="4">
        <v>200</v>
      </c>
      <c r="I5" s="4">
        <v>40</v>
      </c>
      <c r="J5" s="4">
        <v>0</v>
      </c>
      <c r="K5" s="4">
        <v>0</v>
      </c>
      <c r="L5" s="4">
        <v>380</v>
      </c>
      <c r="M5" s="3">
        <f t="shared" si="0"/>
        <v>870</v>
      </c>
    </row>
    <row r="6" spans="1:13" x14ac:dyDescent="0.25">
      <c r="A6" s="22">
        <v>5</v>
      </c>
      <c r="B6" s="1" t="s">
        <v>38</v>
      </c>
      <c r="C6" s="4">
        <v>910</v>
      </c>
      <c r="D6" s="4" t="s">
        <v>19</v>
      </c>
      <c r="E6" s="4" t="s">
        <v>421</v>
      </c>
      <c r="F6" s="4">
        <v>150</v>
      </c>
      <c r="G6" s="4">
        <v>100</v>
      </c>
      <c r="H6" s="4">
        <v>150</v>
      </c>
      <c r="I6" s="4">
        <v>20</v>
      </c>
      <c r="J6" s="4">
        <v>200</v>
      </c>
      <c r="K6" s="4">
        <v>0</v>
      </c>
      <c r="L6" s="4">
        <v>201</v>
      </c>
      <c r="M6" s="3">
        <f t="shared" si="0"/>
        <v>821</v>
      </c>
    </row>
    <row r="7" spans="1:13" x14ac:dyDescent="0.25">
      <c r="A7" s="22">
        <v>6</v>
      </c>
      <c r="B7" s="9" t="s">
        <v>474</v>
      </c>
      <c r="C7" s="4">
        <v>76</v>
      </c>
      <c r="D7" s="4" t="s">
        <v>28</v>
      </c>
      <c r="E7" s="4" t="s">
        <v>28</v>
      </c>
      <c r="F7" s="4">
        <v>150</v>
      </c>
      <c r="G7" s="4">
        <v>100</v>
      </c>
      <c r="H7" s="4">
        <v>200</v>
      </c>
      <c r="I7" s="4">
        <v>10</v>
      </c>
      <c r="J7" s="4">
        <v>0</v>
      </c>
      <c r="K7" s="4">
        <v>100</v>
      </c>
      <c r="L7" s="4">
        <v>259</v>
      </c>
      <c r="M7" s="3">
        <f t="shared" si="0"/>
        <v>819</v>
      </c>
    </row>
    <row r="8" spans="1:13" x14ac:dyDescent="0.25">
      <c r="A8" s="22">
        <v>7</v>
      </c>
      <c r="B8" s="1" t="s">
        <v>105</v>
      </c>
      <c r="C8" s="4">
        <v>330</v>
      </c>
      <c r="D8" s="4" t="s">
        <v>19</v>
      </c>
      <c r="E8" s="4" t="s">
        <v>28</v>
      </c>
      <c r="F8" s="4">
        <v>150</v>
      </c>
      <c r="G8" s="4">
        <v>100</v>
      </c>
      <c r="H8" s="4">
        <v>200</v>
      </c>
      <c r="I8" s="4">
        <v>0</v>
      </c>
      <c r="J8" s="4">
        <v>0</v>
      </c>
      <c r="K8" s="4">
        <v>0</v>
      </c>
      <c r="L8" s="4">
        <v>365</v>
      </c>
      <c r="M8" s="3">
        <f t="shared" si="0"/>
        <v>815</v>
      </c>
    </row>
    <row r="9" spans="1:13" x14ac:dyDescent="0.25">
      <c r="A9" s="22">
        <v>8</v>
      </c>
      <c r="B9" s="1" t="s">
        <v>128</v>
      </c>
      <c r="C9" s="4">
        <v>100</v>
      </c>
      <c r="D9" s="4" t="s">
        <v>19</v>
      </c>
      <c r="E9" s="4" t="s">
        <v>28</v>
      </c>
      <c r="F9" s="4">
        <v>150</v>
      </c>
      <c r="G9" s="4">
        <v>100</v>
      </c>
      <c r="H9" s="4">
        <v>150</v>
      </c>
      <c r="I9" s="4">
        <v>0</v>
      </c>
      <c r="J9" s="4">
        <v>200</v>
      </c>
      <c r="K9" s="4">
        <v>0</v>
      </c>
      <c r="L9" s="4">
        <v>200</v>
      </c>
      <c r="M9" s="3">
        <f t="shared" si="0"/>
        <v>800</v>
      </c>
    </row>
    <row r="10" spans="1:13" x14ac:dyDescent="0.25">
      <c r="A10" s="22">
        <v>9</v>
      </c>
      <c r="B10" s="1" t="s">
        <v>115</v>
      </c>
      <c r="C10" s="4">
        <v>273</v>
      </c>
      <c r="D10" s="4" t="s">
        <v>19</v>
      </c>
      <c r="E10" s="4" t="s">
        <v>423</v>
      </c>
      <c r="F10" s="4">
        <v>150</v>
      </c>
      <c r="G10" s="4">
        <v>100</v>
      </c>
      <c r="H10" s="4">
        <v>50</v>
      </c>
      <c r="I10" s="4">
        <v>30</v>
      </c>
      <c r="J10" s="4">
        <v>200</v>
      </c>
      <c r="K10" s="4">
        <v>0</v>
      </c>
      <c r="L10" s="4">
        <v>256</v>
      </c>
      <c r="M10" s="3">
        <f t="shared" si="0"/>
        <v>786</v>
      </c>
    </row>
    <row r="11" spans="1:13" x14ac:dyDescent="0.25">
      <c r="A11" s="22">
        <v>10</v>
      </c>
      <c r="B11" s="9" t="s">
        <v>394</v>
      </c>
      <c r="C11" s="4">
        <v>53</v>
      </c>
      <c r="D11" s="4" t="s">
        <v>19</v>
      </c>
      <c r="E11" s="4" t="s">
        <v>28</v>
      </c>
      <c r="F11" s="4">
        <v>150</v>
      </c>
      <c r="G11" s="4">
        <v>100</v>
      </c>
      <c r="H11" s="4">
        <v>200</v>
      </c>
      <c r="I11" s="4">
        <v>10</v>
      </c>
      <c r="J11" s="4">
        <v>100</v>
      </c>
      <c r="K11" s="4">
        <v>0</v>
      </c>
      <c r="L11" s="4">
        <v>217</v>
      </c>
      <c r="M11" s="3">
        <f t="shared" si="0"/>
        <v>777</v>
      </c>
    </row>
    <row r="12" spans="1:13" x14ac:dyDescent="0.25">
      <c r="A12" s="22">
        <v>11</v>
      </c>
      <c r="B12" s="1" t="s">
        <v>116</v>
      </c>
      <c r="C12" s="4">
        <v>210</v>
      </c>
      <c r="D12" s="4" t="s">
        <v>19</v>
      </c>
      <c r="E12" s="4" t="s">
        <v>28</v>
      </c>
      <c r="F12" s="4">
        <v>150</v>
      </c>
      <c r="G12" s="4">
        <v>100</v>
      </c>
      <c r="H12" s="4">
        <v>50</v>
      </c>
      <c r="I12" s="4">
        <v>0</v>
      </c>
      <c r="J12" s="4">
        <v>300</v>
      </c>
      <c r="K12" s="4">
        <v>0</v>
      </c>
      <c r="L12" s="4">
        <v>160</v>
      </c>
      <c r="M12" s="3">
        <f t="shared" si="0"/>
        <v>760</v>
      </c>
    </row>
    <row r="13" spans="1:13" x14ac:dyDescent="0.25">
      <c r="A13" s="22">
        <v>12</v>
      </c>
      <c r="B13" s="1" t="s">
        <v>91</v>
      </c>
      <c r="C13" s="4">
        <v>406</v>
      </c>
      <c r="D13" s="4" t="s">
        <v>29</v>
      </c>
      <c r="E13" s="4" t="s">
        <v>28</v>
      </c>
      <c r="F13" s="4">
        <v>150</v>
      </c>
      <c r="G13" s="4">
        <v>100</v>
      </c>
      <c r="H13" s="4">
        <v>200</v>
      </c>
      <c r="I13" s="4">
        <v>0</v>
      </c>
      <c r="J13" s="4">
        <v>0</v>
      </c>
      <c r="K13" s="4">
        <v>0</v>
      </c>
      <c r="L13" s="4">
        <v>301</v>
      </c>
      <c r="M13" s="3">
        <f t="shared" si="0"/>
        <v>751</v>
      </c>
    </row>
    <row r="14" spans="1:13" x14ac:dyDescent="0.25">
      <c r="A14" s="22">
        <v>13</v>
      </c>
      <c r="B14" s="9" t="s">
        <v>93</v>
      </c>
      <c r="C14" s="4">
        <v>354</v>
      </c>
      <c r="D14" s="4" t="s">
        <v>30</v>
      </c>
      <c r="E14" s="4" t="s">
        <v>28</v>
      </c>
      <c r="F14" s="4">
        <v>150</v>
      </c>
      <c r="G14" s="4">
        <v>100</v>
      </c>
      <c r="H14" s="4">
        <v>50</v>
      </c>
      <c r="I14" s="4">
        <v>20</v>
      </c>
      <c r="J14" s="4">
        <v>100</v>
      </c>
      <c r="K14" s="4">
        <v>0</v>
      </c>
      <c r="L14" s="4">
        <v>328</v>
      </c>
      <c r="M14" s="3">
        <f t="shared" si="0"/>
        <v>748</v>
      </c>
    </row>
    <row r="15" spans="1:13" x14ac:dyDescent="0.25">
      <c r="A15" s="22">
        <v>14</v>
      </c>
      <c r="B15" s="1" t="s">
        <v>107</v>
      </c>
      <c r="C15" s="4">
        <v>316</v>
      </c>
      <c r="D15" s="4" t="s">
        <v>19</v>
      </c>
      <c r="E15" s="4" t="s">
        <v>28</v>
      </c>
      <c r="F15" s="4">
        <v>150</v>
      </c>
      <c r="G15" s="4">
        <v>100</v>
      </c>
      <c r="H15" s="4">
        <v>200</v>
      </c>
      <c r="I15" s="4">
        <v>0</v>
      </c>
      <c r="J15" s="4">
        <v>0</v>
      </c>
      <c r="K15" s="4">
        <v>0</v>
      </c>
      <c r="L15" s="4">
        <v>288</v>
      </c>
      <c r="M15" s="3">
        <f t="shared" si="0"/>
        <v>738</v>
      </c>
    </row>
    <row r="16" spans="1:13" x14ac:dyDescent="0.25">
      <c r="A16" s="22">
        <v>15</v>
      </c>
      <c r="B16" s="1" t="s">
        <v>95</v>
      </c>
      <c r="C16" s="4">
        <v>182</v>
      </c>
      <c r="D16" s="4" t="s">
        <v>19</v>
      </c>
      <c r="E16" s="4" t="s">
        <v>28</v>
      </c>
      <c r="F16" s="4">
        <v>150</v>
      </c>
      <c r="G16" s="4">
        <v>100</v>
      </c>
      <c r="H16" s="4">
        <v>50</v>
      </c>
      <c r="I16" s="4">
        <v>20</v>
      </c>
      <c r="J16" s="4">
        <v>100</v>
      </c>
      <c r="K16" s="4">
        <v>0</v>
      </c>
      <c r="L16" s="4">
        <v>314</v>
      </c>
      <c r="M16" s="3">
        <f t="shared" si="0"/>
        <v>734</v>
      </c>
    </row>
    <row r="17" spans="1:13" x14ac:dyDescent="0.25">
      <c r="A17" s="22">
        <v>16</v>
      </c>
      <c r="B17" s="1" t="s">
        <v>46</v>
      </c>
      <c r="C17" s="4">
        <v>210</v>
      </c>
      <c r="D17" s="4" t="s">
        <v>19</v>
      </c>
      <c r="E17" s="4" t="s">
        <v>421</v>
      </c>
      <c r="F17" s="4">
        <v>150</v>
      </c>
      <c r="G17" s="4">
        <v>100</v>
      </c>
      <c r="H17" s="4">
        <v>200</v>
      </c>
      <c r="I17" s="4">
        <v>0</v>
      </c>
      <c r="J17" s="4">
        <v>100</v>
      </c>
      <c r="K17" s="4">
        <v>0</v>
      </c>
      <c r="L17" s="4">
        <v>180</v>
      </c>
      <c r="M17" s="3">
        <f t="shared" si="0"/>
        <v>730</v>
      </c>
    </row>
    <row r="18" spans="1:13" x14ac:dyDescent="0.25">
      <c r="A18" s="22">
        <v>17</v>
      </c>
      <c r="B18" s="1" t="s">
        <v>442</v>
      </c>
      <c r="C18" s="4">
        <v>187</v>
      </c>
      <c r="D18" s="4" t="s">
        <v>19</v>
      </c>
      <c r="E18" s="4" t="s">
        <v>28</v>
      </c>
      <c r="F18" s="4">
        <v>150</v>
      </c>
      <c r="G18" s="4">
        <v>100</v>
      </c>
      <c r="H18" s="4">
        <v>200</v>
      </c>
      <c r="I18" s="4">
        <v>40</v>
      </c>
      <c r="J18" s="4">
        <v>0</v>
      </c>
      <c r="K18" s="4">
        <v>0</v>
      </c>
      <c r="L18" s="4">
        <v>214</v>
      </c>
      <c r="M18" s="3">
        <f t="shared" si="0"/>
        <v>704</v>
      </c>
    </row>
    <row r="19" spans="1:13" x14ac:dyDescent="0.25">
      <c r="A19" s="22">
        <v>18</v>
      </c>
      <c r="B19" s="1" t="s">
        <v>469</v>
      </c>
      <c r="C19" s="4">
        <v>225</v>
      </c>
      <c r="D19" s="4" t="s">
        <v>19</v>
      </c>
      <c r="E19" s="4" t="s">
        <v>28</v>
      </c>
      <c r="F19" s="4">
        <v>150</v>
      </c>
      <c r="G19" s="4">
        <v>100</v>
      </c>
      <c r="H19" s="4">
        <v>150</v>
      </c>
      <c r="I19" s="4">
        <v>0</v>
      </c>
      <c r="J19" s="4">
        <v>0</v>
      </c>
      <c r="K19" s="4">
        <v>0</v>
      </c>
      <c r="L19" s="4">
        <v>292</v>
      </c>
      <c r="M19" s="3">
        <f t="shared" si="0"/>
        <v>692</v>
      </c>
    </row>
    <row r="20" spans="1:13" x14ac:dyDescent="0.25">
      <c r="A20" s="22">
        <v>19</v>
      </c>
      <c r="B20" s="1" t="s">
        <v>97</v>
      </c>
      <c r="C20" s="4">
        <v>86</v>
      </c>
      <c r="D20" s="4" t="s">
        <v>19</v>
      </c>
      <c r="E20" s="4" t="s">
        <v>28</v>
      </c>
      <c r="F20" s="4">
        <v>150</v>
      </c>
      <c r="G20" s="4">
        <v>100</v>
      </c>
      <c r="H20" s="4">
        <v>50</v>
      </c>
      <c r="I20" s="4">
        <v>10</v>
      </c>
      <c r="J20" s="4">
        <v>200</v>
      </c>
      <c r="K20" s="4">
        <v>100</v>
      </c>
      <c r="L20" s="4">
        <v>82</v>
      </c>
      <c r="M20" s="3">
        <f t="shared" si="0"/>
        <v>692</v>
      </c>
    </row>
    <row r="21" spans="1:13" x14ac:dyDescent="0.25">
      <c r="A21" s="22">
        <v>20</v>
      </c>
      <c r="B21" s="1" t="s">
        <v>457</v>
      </c>
      <c r="C21" s="4">
        <v>204</v>
      </c>
      <c r="D21" s="4" t="s">
        <v>19</v>
      </c>
      <c r="E21" s="4" t="s">
        <v>28</v>
      </c>
      <c r="F21" s="4">
        <v>150</v>
      </c>
      <c r="G21" s="4">
        <v>100</v>
      </c>
      <c r="H21" s="4">
        <v>150</v>
      </c>
      <c r="I21" s="4">
        <v>0</v>
      </c>
      <c r="J21" s="4">
        <v>0</v>
      </c>
      <c r="K21" s="4">
        <v>0</v>
      </c>
      <c r="L21" s="4">
        <v>288</v>
      </c>
      <c r="M21" s="21">
        <f t="shared" si="0"/>
        <v>688</v>
      </c>
    </row>
    <row r="22" spans="1:13" x14ac:dyDescent="0.25">
      <c r="A22" s="22">
        <v>21</v>
      </c>
      <c r="B22" s="1" t="s">
        <v>458</v>
      </c>
      <c r="C22" s="4">
        <v>120</v>
      </c>
      <c r="D22" s="4" t="s">
        <v>30</v>
      </c>
      <c r="E22" s="4" t="s">
        <v>28</v>
      </c>
      <c r="F22" s="4">
        <v>150</v>
      </c>
      <c r="G22" s="4">
        <v>100</v>
      </c>
      <c r="H22" s="4">
        <v>200</v>
      </c>
      <c r="I22" s="4">
        <v>0</v>
      </c>
      <c r="J22" s="4">
        <v>0</v>
      </c>
      <c r="K22" s="4">
        <v>0</v>
      </c>
      <c r="L22" s="4">
        <v>220</v>
      </c>
      <c r="M22" s="21">
        <f t="shared" si="0"/>
        <v>670</v>
      </c>
    </row>
    <row r="23" spans="1:13" x14ac:dyDescent="0.25">
      <c r="A23" s="22">
        <v>22</v>
      </c>
      <c r="B23" s="9" t="s">
        <v>410</v>
      </c>
      <c r="C23" s="4">
        <v>622</v>
      </c>
      <c r="D23" s="4" t="s">
        <v>19</v>
      </c>
      <c r="E23" s="4" t="s">
        <v>28</v>
      </c>
      <c r="F23" s="4">
        <v>150</v>
      </c>
      <c r="G23" s="4">
        <v>100</v>
      </c>
      <c r="H23" s="4">
        <v>150</v>
      </c>
      <c r="I23" s="4">
        <v>0</v>
      </c>
      <c r="J23" s="4">
        <v>0</v>
      </c>
      <c r="K23" s="4">
        <v>0</v>
      </c>
      <c r="L23" s="4">
        <v>267</v>
      </c>
      <c r="M23" s="3">
        <f t="shared" si="0"/>
        <v>667</v>
      </c>
    </row>
    <row r="24" spans="1:13" x14ac:dyDescent="0.25">
      <c r="A24" s="22">
        <v>23</v>
      </c>
      <c r="B24" s="34" t="s">
        <v>130</v>
      </c>
      <c r="C24" s="4">
        <v>217</v>
      </c>
      <c r="D24" s="4" t="s">
        <v>19</v>
      </c>
      <c r="E24" s="4" t="s">
        <v>28</v>
      </c>
      <c r="F24" s="4">
        <v>150</v>
      </c>
      <c r="G24" s="4">
        <v>100</v>
      </c>
      <c r="H24" s="4">
        <v>150</v>
      </c>
      <c r="I24" s="4">
        <v>0</v>
      </c>
      <c r="J24" s="4">
        <v>0</v>
      </c>
      <c r="K24" s="4">
        <v>0</v>
      </c>
      <c r="L24" s="4">
        <v>266</v>
      </c>
      <c r="M24" s="1">
        <f t="shared" si="0"/>
        <v>666</v>
      </c>
    </row>
    <row r="25" spans="1:13" x14ac:dyDescent="0.25">
      <c r="A25" s="22">
        <v>24</v>
      </c>
      <c r="B25" s="1" t="s">
        <v>106</v>
      </c>
      <c r="C25" s="4">
        <v>170</v>
      </c>
      <c r="D25" s="4" t="s">
        <v>19</v>
      </c>
      <c r="E25" s="4" t="s">
        <v>28</v>
      </c>
      <c r="F25" s="4">
        <v>150</v>
      </c>
      <c r="G25" s="4">
        <v>100</v>
      </c>
      <c r="H25" s="4">
        <v>50</v>
      </c>
      <c r="I25" s="4">
        <v>10</v>
      </c>
      <c r="J25" s="4">
        <v>200</v>
      </c>
      <c r="K25" s="4">
        <v>0</v>
      </c>
      <c r="L25" s="4">
        <v>150</v>
      </c>
      <c r="M25" s="3">
        <f t="shared" si="0"/>
        <v>660</v>
      </c>
    </row>
    <row r="26" spans="1:13" x14ac:dyDescent="0.25">
      <c r="A26" s="22">
        <v>25</v>
      </c>
      <c r="B26" s="1" t="s">
        <v>101</v>
      </c>
      <c r="C26" s="4">
        <v>280</v>
      </c>
      <c r="D26" s="4" t="s">
        <v>19</v>
      </c>
      <c r="E26" s="4" t="s">
        <v>421</v>
      </c>
      <c r="F26" s="4">
        <v>150</v>
      </c>
      <c r="G26" s="4">
        <v>100</v>
      </c>
      <c r="H26" s="4">
        <v>50</v>
      </c>
      <c r="I26" s="4">
        <v>0</v>
      </c>
      <c r="J26" s="4">
        <v>200</v>
      </c>
      <c r="K26" s="4">
        <v>0</v>
      </c>
      <c r="L26" s="4">
        <v>152</v>
      </c>
      <c r="M26" s="3">
        <f t="shared" si="0"/>
        <v>652</v>
      </c>
    </row>
    <row r="27" spans="1:13" x14ac:dyDescent="0.25">
      <c r="A27" s="22">
        <v>26</v>
      </c>
      <c r="B27" s="1" t="s">
        <v>42</v>
      </c>
      <c r="C27" s="4">
        <v>75</v>
      </c>
      <c r="D27" s="4" t="s">
        <v>19</v>
      </c>
      <c r="E27" s="4" t="s">
        <v>28</v>
      </c>
      <c r="F27" s="4">
        <v>150</v>
      </c>
      <c r="G27" s="4">
        <v>100</v>
      </c>
      <c r="H27" s="4">
        <v>50</v>
      </c>
      <c r="I27" s="4">
        <v>10</v>
      </c>
      <c r="J27" s="4">
        <v>200</v>
      </c>
      <c r="K27" s="4">
        <v>100</v>
      </c>
      <c r="L27" s="4">
        <v>39</v>
      </c>
      <c r="M27" s="3">
        <f t="shared" si="0"/>
        <v>649</v>
      </c>
    </row>
    <row r="28" spans="1:13" x14ac:dyDescent="0.25">
      <c r="A28" s="22">
        <v>27</v>
      </c>
      <c r="B28" s="9" t="s">
        <v>403</v>
      </c>
      <c r="C28" s="4">
        <v>143</v>
      </c>
      <c r="D28" s="4" t="s">
        <v>19</v>
      </c>
      <c r="E28" s="4" t="s">
        <v>28</v>
      </c>
      <c r="F28" s="4">
        <v>150</v>
      </c>
      <c r="G28" s="4">
        <v>100</v>
      </c>
      <c r="H28" s="4">
        <v>200</v>
      </c>
      <c r="I28" s="4">
        <v>40</v>
      </c>
      <c r="J28" s="4">
        <v>0</v>
      </c>
      <c r="K28" s="4">
        <v>0</v>
      </c>
      <c r="L28" s="4">
        <v>147</v>
      </c>
      <c r="M28" s="3">
        <f t="shared" si="0"/>
        <v>637</v>
      </c>
    </row>
    <row r="29" spans="1:13" x14ac:dyDescent="0.25">
      <c r="A29" s="22">
        <v>28</v>
      </c>
      <c r="B29" s="1" t="s">
        <v>92</v>
      </c>
      <c r="C29" s="4">
        <v>65</v>
      </c>
      <c r="D29" s="4" t="s">
        <v>19</v>
      </c>
      <c r="E29" s="4" t="s">
        <v>421</v>
      </c>
      <c r="F29" s="4">
        <v>150</v>
      </c>
      <c r="G29" s="4">
        <v>100</v>
      </c>
      <c r="H29" s="4">
        <v>50</v>
      </c>
      <c r="I29" s="4">
        <v>20</v>
      </c>
      <c r="J29" s="4">
        <v>200</v>
      </c>
      <c r="K29" s="4">
        <v>0</v>
      </c>
      <c r="L29" s="4">
        <v>112</v>
      </c>
      <c r="M29" s="3">
        <f t="shared" si="0"/>
        <v>632</v>
      </c>
    </row>
    <row r="30" spans="1:13" x14ac:dyDescent="0.25">
      <c r="A30" s="22">
        <v>29</v>
      </c>
      <c r="B30" s="1" t="s">
        <v>445</v>
      </c>
      <c r="C30" s="4">
        <v>200</v>
      </c>
      <c r="D30" s="4" t="s">
        <v>19</v>
      </c>
      <c r="E30" s="4" t="s">
        <v>28</v>
      </c>
      <c r="F30" s="4">
        <v>150</v>
      </c>
      <c r="G30" s="4">
        <v>100</v>
      </c>
      <c r="H30" s="4">
        <v>150</v>
      </c>
      <c r="I30" s="4">
        <v>10</v>
      </c>
      <c r="J30" s="4">
        <v>0</v>
      </c>
      <c r="K30" s="4">
        <v>0</v>
      </c>
      <c r="L30" s="4">
        <v>218</v>
      </c>
      <c r="M30" s="21">
        <f t="shared" si="0"/>
        <v>628</v>
      </c>
    </row>
    <row r="31" spans="1:13" x14ac:dyDescent="0.25">
      <c r="A31" s="22">
        <v>30</v>
      </c>
      <c r="B31" s="9" t="s">
        <v>109</v>
      </c>
      <c r="C31" s="4">
        <v>140</v>
      </c>
      <c r="D31" s="4" t="s">
        <v>19</v>
      </c>
      <c r="E31" s="4" t="s">
        <v>28</v>
      </c>
      <c r="F31" s="4">
        <v>150</v>
      </c>
      <c r="G31" s="4">
        <v>100</v>
      </c>
      <c r="H31" s="4">
        <v>200</v>
      </c>
      <c r="I31" s="4">
        <v>0</v>
      </c>
      <c r="J31" s="4">
        <v>0</v>
      </c>
      <c r="K31" s="4">
        <v>0</v>
      </c>
      <c r="L31" s="4">
        <v>175</v>
      </c>
      <c r="M31" s="3">
        <f t="shared" si="0"/>
        <v>625</v>
      </c>
    </row>
    <row r="32" spans="1:13" x14ac:dyDescent="0.25">
      <c r="A32" s="22">
        <v>31</v>
      </c>
      <c r="B32" s="1" t="s">
        <v>463</v>
      </c>
      <c r="C32" s="4">
        <v>135</v>
      </c>
      <c r="D32" s="4" t="s">
        <v>19</v>
      </c>
      <c r="E32" s="4" t="s">
        <v>28</v>
      </c>
      <c r="F32" s="4">
        <v>150</v>
      </c>
      <c r="G32" s="4">
        <v>100</v>
      </c>
      <c r="H32" s="4">
        <v>150</v>
      </c>
      <c r="I32" s="4">
        <v>0</v>
      </c>
      <c r="J32" s="4">
        <v>0</v>
      </c>
      <c r="K32" s="4">
        <v>0</v>
      </c>
      <c r="L32" s="4">
        <v>221</v>
      </c>
      <c r="M32" s="3">
        <f t="shared" si="0"/>
        <v>621</v>
      </c>
    </row>
    <row r="33" spans="1:13" x14ac:dyDescent="0.25">
      <c r="A33" s="22">
        <v>32</v>
      </c>
      <c r="B33" s="9" t="s">
        <v>471</v>
      </c>
      <c r="C33" s="4">
        <v>75</v>
      </c>
      <c r="D33" s="4" t="s">
        <v>19</v>
      </c>
      <c r="E33" s="4" t="s">
        <v>421</v>
      </c>
      <c r="F33" s="4">
        <v>150</v>
      </c>
      <c r="G33" s="4">
        <v>100</v>
      </c>
      <c r="H33" s="4">
        <v>150</v>
      </c>
      <c r="I33" s="4">
        <v>0</v>
      </c>
      <c r="J33" s="4">
        <v>100</v>
      </c>
      <c r="K33" s="4">
        <v>0</v>
      </c>
      <c r="L33" s="4">
        <v>119</v>
      </c>
      <c r="M33" s="3">
        <f t="shared" si="0"/>
        <v>619</v>
      </c>
    </row>
    <row r="34" spans="1:13" x14ac:dyDescent="0.25">
      <c r="A34" s="22">
        <v>33</v>
      </c>
      <c r="B34" s="1" t="s">
        <v>120</v>
      </c>
      <c r="C34" s="4">
        <v>351</v>
      </c>
      <c r="D34" s="4" t="s">
        <v>19</v>
      </c>
      <c r="E34" s="4" t="s">
        <v>28</v>
      </c>
      <c r="F34" s="4">
        <v>150</v>
      </c>
      <c r="G34" s="4">
        <v>100</v>
      </c>
      <c r="H34" s="4">
        <v>50</v>
      </c>
      <c r="I34" s="4">
        <v>10</v>
      </c>
      <c r="J34" s="4">
        <v>100</v>
      </c>
      <c r="K34" s="4">
        <v>0</v>
      </c>
      <c r="L34" s="4">
        <v>209</v>
      </c>
      <c r="M34" s="3">
        <f t="shared" ref="M34:M65" si="1">SUM(E34:L34)</f>
        <v>619</v>
      </c>
    </row>
    <row r="35" spans="1:13" x14ac:dyDescent="0.25">
      <c r="A35" s="22">
        <v>34</v>
      </c>
      <c r="B35" s="9" t="s">
        <v>406</v>
      </c>
      <c r="C35" s="4">
        <v>1190</v>
      </c>
      <c r="D35" s="4" t="s">
        <v>29</v>
      </c>
      <c r="E35" s="4" t="s">
        <v>28</v>
      </c>
      <c r="F35" s="4">
        <v>150</v>
      </c>
      <c r="G35" s="4">
        <v>0</v>
      </c>
      <c r="H35" s="4">
        <v>0</v>
      </c>
      <c r="I35" s="4">
        <v>20</v>
      </c>
      <c r="J35" s="4">
        <v>0</v>
      </c>
      <c r="K35" s="4">
        <v>100</v>
      </c>
      <c r="L35" s="4">
        <v>346</v>
      </c>
      <c r="M35" s="3">
        <f t="shared" si="1"/>
        <v>616</v>
      </c>
    </row>
    <row r="36" spans="1:13" x14ac:dyDescent="0.25">
      <c r="A36" s="22">
        <v>35</v>
      </c>
      <c r="B36" s="1" t="s">
        <v>438</v>
      </c>
      <c r="C36" s="4">
        <v>194</v>
      </c>
      <c r="D36" s="4" t="s">
        <v>29</v>
      </c>
      <c r="E36" s="4" t="s">
        <v>28</v>
      </c>
      <c r="F36" s="4">
        <v>150</v>
      </c>
      <c r="G36" s="4">
        <v>100</v>
      </c>
      <c r="H36" s="4">
        <v>150</v>
      </c>
      <c r="I36" s="4">
        <v>0</v>
      </c>
      <c r="J36" s="4">
        <v>0</v>
      </c>
      <c r="K36" s="4">
        <v>0</v>
      </c>
      <c r="L36" s="4">
        <v>210</v>
      </c>
      <c r="M36" s="3">
        <f t="shared" si="1"/>
        <v>610</v>
      </c>
    </row>
    <row r="37" spans="1:13" x14ac:dyDescent="0.25">
      <c r="A37" s="22">
        <v>36</v>
      </c>
      <c r="B37" s="9" t="s">
        <v>119</v>
      </c>
      <c r="C37" s="4">
        <v>75</v>
      </c>
      <c r="D37" s="4" t="s">
        <v>19</v>
      </c>
      <c r="E37" s="4" t="s">
        <v>28</v>
      </c>
      <c r="F37" s="4">
        <v>150</v>
      </c>
      <c r="G37" s="4">
        <v>100</v>
      </c>
      <c r="H37" s="4">
        <v>50</v>
      </c>
      <c r="I37" s="4">
        <v>0</v>
      </c>
      <c r="J37" s="4">
        <v>200</v>
      </c>
      <c r="K37" s="4">
        <v>0</v>
      </c>
      <c r="L37" s="4">
        <v>108</v>
      </c>
      <c r="M37" s="3">
        <f t="shared" si="1"/>
        <v>608</v>
      </c>
    </row>
    <row r="38" spans="1:13" x14ac:dyDescent="0.25">
      <c r="A38" s="22">
        <v>37</v>
      </c>
      <c r="B38" s="1" t="s">
        <v>140</v>
      </c>
      <c r="C38" s="4">
        <v>114</v>
      </c>
      <c r="D38" s="4" t="s">
        <v>19</v>
      </c>
      <c r="E38" s="4" t="s">
        <v>28</v>
      </c>
      <c r="F38" s="4">
        <v>150</v>
      </c>
      <c r="G38" s="4">
        <v>100</v>
      </c>
      <c r="H38" s="4">
        <v>50</v>
      </c>
      <c r="I38" s="4">
        <v>0</v>
      </c>
      <c r="J38" s="4">
        <v>0</v>
      </c>
      <c r="K38" s="4">
        <v>0</v>
      </c>
      <c r="L38" s="4">
        <v>303</v>
      </c>
      <c r="M38" s="3">
        <f t="shared" si="1"/>
        <v>603</v>
      </c>
    </row>
    <row r="39" spans="1:13" x14ac:dyDescent="0.25">
      <c r="A39" s="22">
        <v>38</v>
      </c>
      <c r="B39" s="9" t="s">
        <v>402</v>
      </c>
      <c r="C39" s="4">
        <v>196</v>
      </c>
      <c r="D39" s="4" t="s">
        <v>19</v>
      </c>
      <c r="E39" s="4" t="s">
        <v>28</v>
      </c>
      <c r="F39" s="4">
        <v>150</v>
      </c>
      <c r="G39" s="4">
        <v>100</v>
      </c>
      <c r="H39" s="4">
        <v>200</v>
      </c>
      <c r="I39" s="4">
        <v>0</v>
      </c>
      <c r="J39" s="4">
        <v>0</v>
      </c>
      <c r="K39" s="4">
        <v>0</v>
      </c>
      <c r="L39" s="4">
        <v>152</v>
      </c>
      <c r="M39" s="3">
        <f t="shared" si="1"/>
        <v>602</v>
      </c>
    </row>
    <row r="40" spans="1:13" x14ac:dyDescent="0.25">
      <c r="A40" s="22">
        <v>39</v>
      </c>
      <c r="B40" s="34" t="s">
        <v>499</v>
      </c>
      <c r="C40" s="4">
        <v>180</v>
      </c>
      <c r="D40" s="4" t="s">
        <v>19</v>
      </c>
      <c r="E40" s="35" t="s">
        <v>28</v>
      </c>
      <c r="F40" s="35">
        <v>150</v>
      </c>
      <c r="G40" s="33">
        <v>100</v>
      </c>
      <c r="H40" s="35">
        <v>50</v>
      </c>
      <c r="I40" s="4">
        <v>0</v>
      </c>
      <c r="J40" s="4">
        <v>200</v>
      </c>
      <c r="K40" s="35">
        <v>0</v>
      </c>
      <c r="L40" s="1">
        <v>88</v>
      </c>
      <c r="M40" s="36">
        <f t="shared" si="1"/>
        <v>588</v>
      </c>
    </row>
    <row r="41" spans="1:13" x14ac:dyDescent="0.25">
      <c r="A41" s="22">
        <v>40</v>
      </c>
      <c r="B41" s="34" t="s">
        <v>498</v>
      </c>
      <c r="C41" s="4">
        <v>300</v>
      </c>
      <c r="D41" s="4" t="s">
        <v>19</v>
      </c>
      <c r="E41" s="35" t="s">
        <v>28</v>
      </c>
      <c r="F41" s="35">
        <v>150</v>
      </c>
      <c r="G41" s="33">
        <v>100</v>
      </c>
      <c r="H41" s="35">
        <v>50</v>
      </c>
      <c r="I41" s="4">
        <v>0</v>
      </c>
      <c r="J41" s="4">
        <v>200</v>
      </c>
      <c r="K41" s="35">
        <v>0</v>
      </c>
      <c r="L41" s="1">
        <v>88</v>
      </c>
      <c r="M41" s="36">
        <f t="shared" si="1"/>
        <v>588</v>
      </c>
    </row>
    <row r="42" spans="1:13" x14ac:dyDescent="0.25">
      <c r="A42" s="22">
        <v>41</v>
      </c>
      <c r="B42" s="1" t="s">
        <v>461</v>
      </c>
      <c r="C42" s="4">
        <v>165</v>
      </c>
      <c r="D42" s="4" t="s">
        <v>19</v>
      </c>
      <c r="E42" s="4" t="s">
        <v>28</v>
      </c>
      <c r="F42" s="4">
        <v>150</v>
      </c>
      <c r="G42" s="4">
        <v>100</v>
      </c>
      <c r="H42" s="4">
        <v>150</v>
      </c>
      <c r="I42" s="4">
        <v>0</v>
      </c>
      <c r="J42" s="4">
        <v>0</v>
      </c>
      <c r="K42" s="4">
        <v>0</v>
      </c>
      <c r="L42" s="4">
        <v>187</v>
      </c>
      <c r="M42" s="3">
        <f t="shared" si="1"/>
        <v>587</v>
      </c>
    </row>
    <row r="43" spans="1:13" x14ac:dyDescent="0.25">
      <c r="A43" s="22">
        <v>42</v>
      </c>
      <c r="B43" s="9" t="s">
        <v>112</v>
      </c>
      <c r="C43" s="4">
        <v>100</v>
      </c>
      <c r="D43" s="4" t="s">
        <v>29</v>
      </c>
      <c r="E43" s="4" t="s">
        <v>28</v>
      </c>
      <c r="F43" s="4">
        <v>150</v>
      </c>
      <c r="G43" s="4">
        <v>100</v>
      </c>
      <c r="H43" s="4">
        <v>200</v>
      </c>
      <c r="I43" s="4">
        <v>10</v>
      </c>
      <c r="J43" s="4">
        <v>0</v>
      </c>
      <c r="K43" s="4">
        <v>0</v>
      </c>
      <c r="L43" s="4">
        <v>122</v>
      </c>
      <c r="M43" s="3">
        <f t="shared" si="1"/>
        <v>582</v>
      </c>
    </row>
    <row r="44" spans="1:13" x14ac:dyDescent="0.25">
      <c r="A44" s="22">
        <v>43</v>
      </c>
      <c r="B44" s="34" t="s">
        <v>495</v>
      </c>
      <c r="C44" s="35">
        <v>80</v>
      </c>
      <c r="D44" s="35" t="s">
        <v>19</v>
      </c>
      <c r="E44" s="35" t="s">
        <v>28</v>
      </c>
      <c r="F44" s="35">
        <v>150</v>
      </c>
      <c r="G44" s="35">
        <v>100</v>
      </c>
      <c r="H44" s="35">
        <v>50</v>
      </c>
      <c r="I44" s="35">
        <v>0</v>
      </c>
      <c r="J44" s="35">
        <v>200</v>
      </c>
      <c r="K44" s="35">
        <v>0</v>
      </c>
      <c r="L44" s="1">
        <v>81</v>
      </c>
      <c r="M44" s="36">
        <f t="shared" si="1"/>
        <v>581</v>
      </c>
    </row>
    <row r="45" spans="1:13" x14ac:dyDescent="0.25">
      <c r="A45" s="22">
        <v>44</v>
      </c>
      <c r="B45" s="9" t="s">
        <v>408</v>
      </c>
      <c r="C45" s="4">
        <v>168</v>
      </c>
      <c r="D45" s="4" t="s">
        <v>19</v>
      </c>
      <c r="E45" s="4" t="s">
        <v>421</v>
      </c>
      <c r="F45" s="4">
        <v>150</v>
      </c>
      <c r="G45" s="4">
        <v>100</v>
      </c>
      <c r="H45" s="4">
        <v>150</v>
      </c>
      <c r="I45" s="4">
        <v>0</v>
      </c>
      <c r="J45" s="4">
        <v>100</v>
      </c>
      <c r="K45" s="4">
        <v>0</v>
      </c>
      <c r="L45" s="4">
        <v>80</v>
      </c>
      <c r="M45" s="3">
        <f t="shared" si="1"/>
        <v>580</v>
      </c>
    </row>
    <row r="46" spans="1:13" x14ac:dyDescent="0.25">
      <c r="A46" s="22">
        <v>45</v>
      </c>
      <c r="B46" s="9" t="s">
        <v>409</v>
      </c>
      <c r="C46" s="4">
        <v>123</v>
      </c>
      <c r="D46" s="4" t="s">
        <v>19</v>
      </c>
      <c r="E46" s="4" t="s">
        <v>421</v>
      </c>
      <c r="F46" s="4">
        <v>150</v>
      </c>
      <c r="G46" s="4">
        <v>100</v>
      </c>
      <c r="H46" s="4">
        <v>150</v>
      </c>
      <c r="I46" s="4">
        <v>0</v>
      </c>
      <c r="J46" s="4">
        <v>100</v>
      </c>
      <c r="K46" s="4">
        <v>0</v>
      </c>
      <c r="L46" s="4">
        <v>80</v>
      </c>
      <c r="M46" s="3">
        <f t="shared" si="1"/>
        <v>580</v>
      </c>
    </row>
    <row r="47" spans="1:13" x14ac:dyDescent="0.25">
      <c r="A47" s="22">
        <v>46</v>
      </c>
      <c r="B47" s="1" t="s">
        <v>124</v>
      </c>
      <c r="C47" s="4">
        <v>192</v>
      </c>
      <c r="D47" s="4" t="s">
        <v>19</v>
      </c>
      <c r="E47" s="4" t="s">
        <v>423</v>
      </c>
      <c r="F47" s="4">
        <v>150</v>
      </c>
      <c r="G47" s="4">
        <v>100</v>
      </c>
      <c r="H47" s="4">
        <v>50</v>
      </c>
      <c r="I47" s="4">
        <v>20</v>
      </c>
      <c r="J47" s="4">
        <v>100</v>
      </c>
      <c r="K47" s="4">
        <v>0</v>
      </c>
      <c r="L47" s="4">
        <v>157</v>
      </c>
      <c r="M47" s="3">
        <f t="shared" si="1"/>
        <v>577</v>
      </c>
    </row>
    <row r="48" spans="1:13" x14ac:dyDescent="0.25">
      <c r="A48" s="22">
        <v>47</v>
      </c>
      <c r="B48" s="1" t="s">
        <v>472</v>
      </c>
      <c r="C48" s="4">
        <v>81</v>
      </c>
      <c r="D48" s="4" t="s">
        <v>19</v>
      </c>
      <c r="E48" s="4" t="s">
        <v>28</v>
      </c>
      <c r="F48" s="4">
        <v>150</v>
      </c>
      <c r="G48" s="4">
        <v>100</v>
      </c>
      <c r="H48" s="4">
        <v>50</v>
      </c>
      <c r="I48" s="4">
        <v>0</v>
      </c>
      <c r="J48" s="4">
        <v>0</v>
      </c>
      <c r="K48" s="4">
        <v>0</v>
      </c>
      <c r="L48" s="4">
        <v>270</v>
      </c>
      <c r="M48" s="21">
        <f t="shared" si="1"/>
        <v>570</v>
      </c>
    </row>
    <row r="49" spans="1:13" x14ac:dyDescent="0.25">
      <c r="A49" s="22">
        <v>48</v>
      </c>
      <c r="B49" s="9" t="s">
        <v>401</v>
      </c>
      <c r="C49" s="4">
        <v>84</v>
      </c>
      <c r="D49" s="4" t="s">
        <v>19</v>
      </c>
      <c r="E49" s="4" t="s">
        <v>28</v>
      </c>
      <c r="F49" s="4">
        <v>150</v>
      </c>
      <c r="G49" s="4">
        <v>100</v>
      </c>
      <c r="H49" s="4">
        <v>200</v>
      </c>
      <c r="I49" s="4">
        <v>40</v>
      </c>
      <c r="J49" s="4">
        <v>0</v>
      </c>
      <c r="K49" s="4">
        <v>0</v>
      </c>
      <c r="L49" s="4">
        <v>75</v>
      </c>
      <c r="M49" s="3">
        <f t="shared" si="1"/>
        <v>565</v>
      </c>
    </row>
    <row r="50" spans="1:13" x14ac:dyDescent="0.25">
      <c r="A50" s="22">
        <v>49</v>
      </c>
      <c r="B50" s="34" t="s">
        <v>496</v>
      </c>
      <c r="C50" s="4">
        <v>200</v>
      </c>
      <c r="D50" s="4" t="s">
        <v>19</v>
      </c>
      <c r="E50" s="35" t="s">
        <v>28</v>
      </c>
      <c r="F50" s="35">
        <v>150</v>
      </c>
      <c r="G50" s="33">
        <v>100</v>
      </c>
      <c r="H50" s="35">
        <v>50</v>
      </c>
      <c r="I50" s="35">
        <v>0</v>
      </c>
      <c r="J50" s="35">
        <v>200</v>
      </c>
      <c r="K50" s="35">
        <v>0</v>
      </c>
      <c r="L50" s="1">
        <v>60</v>
      </c>
      <c r="M50" s="36">
        <f t="shared" si="1"/>
        <v>560</v>
      </c>
    </row>
    <row r="51" spans="1:13" x14ac:dyDescent="0.25">
      <c r="A51" s="22">
        <v>50</v>
      </c>
      <c r="B51" s="9" t="s">
        <v>134</v>
      </c>
      <c r="C51" s="4">
        <v>66</v>
      </c>
      <c r="D51" s="4" t="s">
        <v>19</v>
      </c>
      <c r="E51" s="4" t="s">
        <v>28</v>
      </c>
      <c r="F51" s="4">
        <v>150</v>
      </c>
      <c r="G51" s="4">
        <v>100</v>
      </c>
      <c r="H51" s="4">
        <v>50</v>
      </c>
      <c r="I51" s="4">
        <v>10</v>
      </c>
      <c r="J51" s="4">
        <v>0</v>
      </c>
      <c r="K51" s="4">
        <v>0</v>
      </c>
      <c r="L51" s="4">
        <v>242</v>
      </c>
      <c r="M51" s="3">
        <f t="shared" si="1"/>
        <v>552</v>
      </c>
    </row>
    <row r="52" spans="1:13" x14ac:dyDescent="0.25">
      <c r="A52" s="22">
        <v>51</v>
      </c>
      <c r="B52" s="9" t="s">
        <v>88</v>
      </c>
      <c r="C52" s="4">
        <v>142</v>
      </c>
      <c r="D52" s="4" t="s">
        <v>19</v>
      </c>
      <c r="E52" s="4" t="s">
        <v>421</v>
      </c>
      <c r="F52" s="4">
        <v>150</v>
      </c>
      <c r="G52" s="4">
        <v>0</v>
      </c>
      <c r="H52" s="4">
        <v>0</v>
      </c>
      <c r="I52" s="4">
        <v>0</v>
      </c>
      <c r="J52" s="4">
        <v>100</v>
      </c>
      <c r="K52" s="4">
        <v>100</v>
      </c>
      <c r="L52" s="4">
        <v>199</v>
      </c>
      <c r="M52" s="3">
        <f t="shared" si="1"/>
        <v>549</v>
      </c>
    </row>
    <row r="53" spans="1:13" x14ac:dyDescent="0.25">
      <c r="A53" s="22">
        <v>52</v>
      </c>
      <c r="B53" s="1" t="s">
        <v>108</v>
      </c>
      <c r="C53" s="4">
        <v>204</v>
      </c>
      <c r="D53" s="4" t="s">
        <v>19</v>
      </c>
      <c r="E53" s="4" t="s">
        <v>28</v>
      </c>
      <c r="F53" s="4">
        <v>150</v>
      </c>
      <c r="G53" s="4">
        <v>100</v>
      </c>
      <c r="H53" s="4">
        <v>50</v>
      </c>
      <c r="I53" s="4">
        <v>10</v>
      </c>
      <c r="J53" s="4">
        <v>100</v>
      </c>
      <c r="K53" s="4">
        <v>0</v>
      </c>
      <c r="L53" s="4">
        <v>139</v>
      </c>
      <c r="M53" s="3">
        <f t="shared" si="1"/>
        <v>549</v>
      </c>
    </row>
    <row r="54" spans="1:13" x14ac:dyDescent="0.25">
      <c r="A54" s="22">
        <v>53</v>
      </c>
      <c r="B54" s="1" t="s">
        <v>383</v>
      </c>
      <c r="C54" s="4">
        <v>97</v>
      </c>
      <c r="D54" s="4" t="s">
        <v>19</v>
      </c>
      <c r="E54" s="4" t="s">
        <v>423</v>
      </c>
      <c r="F54" s="4">
        <v>150</v>
      </c>
      <c r="G54" s="4">
        <v>100</v>
      </c>
      <c r="H54" s="4">
        <v>50</v>
      </c>
      <c r="I54" s="4">
        <v>10</v>
      </c>
      <c r="J54" s="4">
        <v>100</v>
      </c>
      <c r="K54" s="4">
        <v>0</v>
      </c>
      <c r="L54" s="4">
        <v>136</v>
      </c>
      <c r="M54" s="3">
        <f t="shared" si="1"/>
        <v>546</v>
      </c>
    </row>
    <row r="55" spans="1:13" x14ac:dyDescent="0.25">
      <c r="A55" s="22">
        <v>54</v>
      </c>
      <c r="B55" s="1" t="s">
        <v>437</v>
      </c>
      <c r="C55" s="4">
        <v>102</v>
      </c>
      <c r="D55" s="4" t="s">
        <v>19</v>
      </c>
      <c r="E55" s="4" t="s">
        <v>28</v>
      </c>
      <c r="F55" s="4">
        <v>150</v>
      </c>
      <c r="G55" s="4">
        <v>100</v>
      </c>
      <c r="H55" s="4">
        <v>200</v>
      </c>
      <c r="I55" s="4">
        <v>0</v>
      </c>
      <c r="J55" s="4">
        <v>0</v>
      </c>
      <c r="K55" s="4">
        <v>0</v>
      </c>
      <c r="L55" s="4">
        <v>91</v>
      </c>
      <c r="M55" s="3">
        <f t="shared" si="1"/>
        <v>541</v>
      </c>
    </row>
    <row r="56" spans="1:13" x14ac:dyDescent="0.25">
      <c r="A56" s="22">
        <v>55</v>
      </c>
      <c r="B56" s="1" t="s">
        <v>103</v>
      </c>
      <c r="C56" s="4">
        <v>296</v>
      </c>
      <c r="D56" s="4" t="s">
        <v>19</v>
      </c>
      <c r="E56" s="4" t="s">
        <v>28</v>
      </c>
      <c r="F56" s="4">
        <v>150</v>
      </c>
      <c r="G56" s="4">
        <v>100</v>
      </c>
      <c r="H56" s="4">
        <v>50</v>
      </c>
      <c r="I56" s="4">
        <v>0</v>
      </c>
      <c r="J56" s="4">
        <v>0</v>
      </c>
      <c r="K56" s="4">
        <v>0</v>
      </c>
      <c r="L56" s="4">
        <v>240</v>
      </c>
      <c r="M56" s="3">
        <f t="shared" si="1"/>
        <v>540</v>
      </c>
    </row>
    <row r="57" spans="1:13" x14ac:dyDescent="0.25">
      <c r="A57" s="22">
        <v>56</v>
      </c>
      <c r="B57" s="1" t="s">
        <v>465</v>
      </c>
      <c r="C57" s="4">
        <v>210</v>
      </c>
      <c r="D57" s="4" t="s">
        <v>19</v>
      </c>
      <c r="E57" s="4" t="s">
        <v>28</v>
      </c>
      <c r="F57" s="4">
        <v>150</v>
      </c>
      <c r="G57" s="4">
        <v>100</v>
      </c>
      <c r="H57" s="4">
        <v>50</v>
      </c>
      <c r="I57" s="4">
        <v>10</v>
      </c>
      <c r="J57" s="4">
        <v>0</v>
      </c>
      <c r="K57" s="4">
        <v>0</v>
      </c>
      <c r="L57" s="4">
        <v>230</v>
      </c>
      <c r="M57" s="3">
        <f t="shared" si="1"/>
        <v>540</v>
      </c>
    </row>
    <row r="58" spans="1:13" x14ac:dyDescent="0.25">
      <c r="A58" s="22">
        <v>57</v>
      </c>
      <c r="B58" s="1" t="s">
        <v>386</v>
      </c>
      <c r="C58" s="4">
        <v>200</v>
      </c>
      <c r="D58" s="4" t="s">
        <v>31</v>
      </c>
      <c r="E58" s="4" t="s">
        <v>421</v>
      </c>
      <c r="F58" s="4">
        <v>150</v>
      </c>
      <c r="G58" s="4">
        <v>0</v>
      </c>
      <c r="H58" s="4">
        <v>200</v>
      </c>
      <c r="I58" s="4">
        <v>20</v>
      </c>
      <c r="J58" s="4">
        <v>0</v>
      </c>
      <c r="K58" s="4">
        <v>0</v>
      </c>
      <c r="L58" s="4">
        <v>164</v>
      </c>
      <c r="M58" s="3">
        <f t="shared" si="1"/>
        <v>534</v>
      </c>
    </row>
    <row r="59" spans="1:13" x14ac:dyDescent="0.25">
      <c r="A59" s="22">
        <v>58</v>
      </c>
      <c r="B59" s="1" t="s">
        <v>130</v>
      </c>
      <c r="C59" s="4">
        <v>260</v>
      </c>
      <c r="D59" s="4" t="s">
        <v>19</v>
      </c>
      <c r="E59" s="4" t="s">
        <v>28</v>
      </c>
      <c r="F59" s="4">
        <v>150</v>
      </c>
      <c r="G59" s="4">
        <v>100</v>
      </c>
      <c r="H59" s="4">
        <v>50</v>
      </c>
      <c r="I59" s="4">
        <v>10</v>
      </c>
      <c r="J59" s="4">
        <v>0</v>
      </c>
      <c r="K59" s="4">
        <v>0</v>
      </c>
      <c r="L59" s="4">
        <v>224</v>
      </c>
      <c r="M59" s="3">
        <f t="shared" si="1"/>
        <v>534</v>
      </c>
    </row>
    <row r="60" spans="1:13" x14ac:dyDescent="0.25">
      <c r="A60" s="22">
        <v>59</v>
      </c>
      <c r="B60" s="1" t="s">
        <v>384</v>
      </c>
      <c r="C60" s="4">
        <v>920</v>
      </c>
      <c r="D60" s="4" t="s">
        <v>19</v>
      </c>
      <c r="E60" s="4" t="s">
        <v>28</v>
      </c>
      <c r="F60" s="4">
        <v>150</v>
      </c>
      <c r="G60" s="4">
        <v>100</v>
      </c>
      <c r="H60" s="4">
        <v>50</v>
      </c>
      <c r="I60" s="4">
        <v>0</v>
      </c>
      <c r="J60" s="4">
        <v>0</v>
      </c>
      <c r="K60" s="4">
        <v>0</v>
      </c>
      <c r="L60" s="4">
        <v>232</v>
      </c>
      <c r="M60" s="3">
        <f t="shared" si="1"/>
        <v>532</v>
      </c>
    </row>
    <row r="61" spans="1:13" x14ac:dyDescent="0.25">
      <c r="A61" s="22">
        <v>60</v>
      </c>
      <c r="B61" s="1" t="s">
        <v>448</v>
      </c>
      <c r="C61" s="4">
        <v>172</v>
      </c>
      <c r="D61" s="4" t="s">
        <v>19</v>
      </c>
      <c r="E61" s="4" t="s">
        <v>28</v>
      </c>
      <c r="F61" s="4">
        <v>150</v>
      </c>
      <c r="G61" s="4">
        <v>100</v>
      </c>
      <c r="H61" s="4">
        <v>50</v>
      </c>
      <c r="I61" s="4">
        <v>0</v>
      </c>
      <c r="J61" s="4">
        <v>100</v>
      </c>
      <c r="K61" s="4">
        <v>0</v>
      </c>
      <c r="L61" s="4">
        <v>130</v>
      </c>
      <c r="M61" s="21">
        <f t="shared" si="1"/>
        <v>530</v>
      </c>
    </row>
    <row r="62" spans="1:13" x14ac:dyDescent="0.25">
      <c r="A62" s="22">
        <v>61</v>
      </c>
      <c r="B62" s="1" t="s">
        <v>451</v>
      </c>
      <c r="C62" s="4">
        <v>22</v>
      </c>
      <c r="D62" s="4" t="s">
        <v>19</v>
      </c>
      <c r="E62" s="4" t="s">
        <v>28</v>
      </c>
      <c r="F62" s="4">
        <v>150</v>
      </c>
      <c r="G62" s="4">
        <v>100</v>
      </c>
      <c r="H62" s="4">
        <v>150</v>
      </c>
      <c r="I62" s="4">
        <v>0</v>
      </c>
      <c r="J62" s="4">
        <v>0</v>
      </c>
      <c r="K62" s="4">
        <v>0</v>
      </c>
      <c r="L62" s="4">
        <v>130</v>
      </c>
      <c r="M62" s="21">
        <f t="shared" si="1"/>
        <v>530</v>
      </c>
    </row>
    <row r="63" spans="1:13" x14ac:dyDescent="0.25">
      <c r="A63" s="22">
        <v>62</v>
      </c>
      <c r="B63" s="1" t="s">
        <v>464</v>
      </c>
      <c r="C63" s="4">
        <v>136</v>
      </c>
      <c r="D63" s="4" t="s">
        <v>19</v>
      </c>
      <c r="E63" s="4" t="s">
        <v>28</v>
      </c>
      <c r="F63" s="4">
        <v>150</v>
      </c>
      <c r="G63" s="4">
        <v>100</v>
      </c>
      <c r="H63" s="4">
        <v>150</v>
      </c>
      <c r="I63" s="4">
        <v>10</v>
      </c>
      <c r="J63" s="4">
        <v>0</v>
      </c>
      <c r="K63" s="4">
        <v>0</v>
      </c>
      <c r="L63" s="4">
        <v>100</v>
      </c>
      <c r="M63" s="3">
        <f t="shared" si="1"/>
        <v>510</v>
      </c>
    </row>
    <row r="64" spans="1:13" x14ac:dyDescent="0.25">
      <c r="A64" s="22">
        <v>63</v>
      </c>
      <c r="B64" s="1" t="s">
        <v>467</v>
      </c>
      <c r="C64" s="4">
        <v>160</v>
      </c>
      <c r="D64" s="4" t="s">
        <v>19</v>
      </c>
      <c r="E64" s="4" t="s">
        <v>28</v>
      </c>
      <c r="F64" s="4">
        <v>150</v>
      </c>
      <c r="G64" s="4">
        <v>100</v>
      </c>
      <c r="H64" s="4">
        <v>50</v>
      </c>
      <c r="I64" s="4">
        <v>10</v>
      </c>
      <c r="J64" s="4">
        <v>100</v>
      </c>
      <c r="K64" s="4">
        <v>0</v>
      </c>
      <c r="L64" s="4">
        <v>96</v>
      </c>
      <c r="M64" s="3">
        <f t="shared" si="1"/>
        <v>506</v>
      </c>
    </row>
    <row r="65" spans="1:13" x14ac:dyDescent="0.25">
      <c r="A65" s="22">
        <v>64</v>
      </c>
      <c r="B65" s="1" t="s">
        <v>475</v>
      </c>
      <c r="C65" s="4">
        <v>110</v>
      </c>
      <c r="D65" s="4" t="s">
        <v>19</v>
      </c>
      <c r="E65" s="4" t="s">
        <v>28</v>
      </c>
      <c r="F65" s="4">
        <v>150</v>
      </c>
      <c r="G65" s="4">
        <v>100</v>
      </c>
      <c r="H65" s="4">
        <v>150</v>
      </c>
      <c r="I65" s="4">
        <v>0</v>
      </c>
      <c r="J65" s="4">
        <v>0</v>
      </c>
      <c r="K65" s="4">
        <v>0</v>
      </c>
      <c r="L65" s="4">
        <v>102</v>
      </c>
      <c r="M65" s="3">
        <f t="shared" si="1"/>
        <v>502</v>
      </c>
    </row>
    <row r="66" spans="1:13" x14ac:dyDescent="0.25">
      <c r="A66" s="22">
        <v>65</v>
      </c>
      <c r="B66" s="34" t="s">
        <v>497</v>
      </c>
      <c r="C66" s="35">
        <v>200</v>
      </c>
      <c r="D66" s="35" t="s">
        <v>19</v>
      </c>
      <c r="E66" s="35" t="s">
        <v>28</v>
      </c>
      <c r="F66" s="35">
        <v>150</v>
      </c>
      <c r="G66" s="35">
        <v>100</v>
      </c>
      <c r="H66" s="35">
        <v>50</v>
      </c>
      <c r="I66" s="35">
        <v>0</v>
      </c>
      <c r="J66" s="35">
        <v>200</v>
      </c>
      <c r="K66" s="35">
        <v>0</v>
      </c>
      <c r="L66" s="1">
        <v>0</v>
      </c>
      <c r="M66" s="36">
        <f t="shared" ref="M66:M97" si="2">SUM(E66:L66)</f>
        <v>500</v>
      </c>
    </row>
    <row r="67" spans="1:13" x14ac:dyDescent="0.25">
      <c r="A67" s="22">
        <v>66</v>
      </c>
      <c r="B67" s="1" t="s">
        <v>459</v>
      </c>
      <c r="C67" s="4">
        <v>150</v>
      </c>
      <c r="D67" s="4" t="s">
        <v>19</v>
      </c>
      <c r="E67" s="4" t="s">
        <v>28</v>
      </c>
      <c r="F67" s="4">
        <v>150</v>
      </c>
      <c r="G67" s="4">
        <v>100</v>
      </c>
      <c r="H67" s="4">
        <v>200</v>
      </c>
      <c r="I67" s="4">
        <v>0</v>
      </c>
      <c r="J67" s="4">
        <v>0</v>
      </c>
      <c r="K67" s="4">
        <v>0</v>
      </c>
      <c r="L67" s="4">
        <v>48</v>
      </c>
      <c r="M67" s="21">
        <f t="shared" si="2"/>
        <v>498</v>
      </c>
    </row>
    <row r="68" spans="1:13" x14ac:dyDescent="0.25">
      <c r="A68" s="22">
        <v>67</v>
      </c>
      <c r="B68" s="1" t="s">
        <v>141</v>
      </c>
      <c r="C68" s="4">
        <v>53</v>
      </c>
      <c r="D68" s="4" t="s">
        <v>19</v>
      </c>
      <c r="E68" s="4" t="s">
        <v>28</v>
      </c>
      <c r="F68" s="4">
        <v>150</v>
      </c>
      <c r="G68" s="4">
        <v>100</v>
      </c>
      <c r="H68" s="4">
        <v>50</v>
      </c>
      <c r="I68" s="4">
        <v>0</v>
      </c>
      <c r="J68" s="4">
        <v>0</v>
      </c>
      <c r="K68" s="4">
        <v>0</v>
      </c>
      <c r="L68" s="4">
        <v>192</v>
      </c>
      <c r="M68" s="3">
        <f t="shared" si="2"/>
        <v>492</v>
      </c>
    </row>
    <row r="69" spans="1:13" x14ac:dyDescent="0.25">
      <c r="A69" s="22">
        <v>68</v>
      </c>
      <c r="B69" s="1" t="s">
        <v>468</v>
      </c>
      <c r="C69" s="4">
        <v>30</v>
      </c>
      <c r="D69" s="4" t="s">
        <v>19</v>
      </c>
      <c r="E69" s="4" t="s">
        <v>421</v>
      </c>
      <c r="F69" s="4">
        <v>150</v>
      </c>
      <c r="G69" s="4">
        <v>100</v>
      </c>
      <c r="H69" s="4">
        <v>150</v>
      </c>
      <c r="I69" s="4">
        <v>0</v>
      </c>
      <c r="J69" s="4">
        <v>0</v>
      </c>
      <c r="K69" s="4">
        <v>0</v>
      </c>
      <c r="L69" s="4">
        <v>88</v>
      </c>
      <c r="M69" s="3">
        <f t="shared" si="2"/>
        <v>488</v>
      </c>
    </row>
    <row r="70" spans="1:13" x14ac:dyDescent="0.25">
      <c r="A70" s="22">
        <v>69</v>
      </c>
      <c r="B70" s="34" t="s">
        <v>501</v>
      </c>
      <c r="C70" s="4">
        <v>103</v>
      </c>
      <c r="D70" s="4" t="s">
        <v>19</v>
      </c>
      <c r="E70" s="4" t="s">
        <v>421</v>
      </c>
      <c r="F70" s="4">
        <v>150</v>
      </c>
      <c r="G70" s="4">
        <v>100</v>
      </c>
      <c r="H70" s="4">
        <v>150</v>
      </c>
      <c r="I70" s="4">
        <v>0</v>
      </c>
      <c r="J70" s="4">
        <v>0</v>
      </c>
      <c r="K70" s="4">
        <v>0</v>
      </c>
      <c r="L70" s="4">
        <v>88</v>
      </c>
      <c r="M70" s="3">
        <f t="shared" si="2"/>
        <v>488</v>
      </c>
    </row>
    <row r="71" spans="1:13" x14ac:dyDescent="0.25">
      <c r="A71" s="22">
        <v>70</v>
      </c>
      <c r="B71" s="9" t="s">
        <v>395</v>
      </c>
      <c r="C71" s="4">
        <v>75</v>
      </c>
      <c r="D71" s="4" t="s">
        <v>19</v>
      </c>
      <c r="E71" s="4" t="s">
        <v>28</v>
      </c>
      <c r="F71" s="4">
        <v>150</v>
      </c>
      <c r="G71" s="4">
        <v>100</v>
      </c>
      <c r="H71" s="4">
        <v>200</v>
      </c>
      <c r="I71" s="4">
        <v>0</v>
      </c>
      <c r="J71" s="4">
        <v>0</v>
      </c>
      <c r="K71" s="4">
        <v>0</v>
      </c>
      <c r="L71" s="4">
        <v>35</v>
      </c>
      <c r="M71" s="3">
        <f t="shared" si="2"/>
        <v>485</v>
      </c>
    </row>
    <row r="72" spans="1:13" x14ac:dyDescent="0.25">
      <c r="A72" s="22">
        <v>71</v>
      </c>
      <c r="B72" s="1" t="s">
        <v>417</v>
      </c>
      <c r="C72" s="4">
        <v>90</v>
      </c>
      <c r="D72" s="4" t="s">
        <v>19</v>
      </c>
      <c r="E72" s="4" t="s">
        <v>28</v>
      </c>
      <c r="F72" s="4">
        <v>150</v>
      </c>
      <c r="G72" s="4">
        <v>100</v>
      </c>
      <c r="H72" s="4">
        <v>50</v>
      </c>
      <c r="I72" s="4">
        <v>0</v>
      </c>
      <c r="J72" s="4">
        <v>0</v>
      </c>
      <c r="K72" s="4">
        <v>0</v>
      </c>
      <c r="L72" s="4">
        <v>185</v>
      </c>
      <c r="M72" s="3">
        <f t="shared" si="2"/>
        <v>485</v>
      </c>
    </row>
    <row r="73" spans="1:13" x14ac:dyDescent="0.25">
      <c r="A73" s="22">
        <v>72</v>
      </c>
      <c r="B73" s="1" t="s">
        <v>443</v>
      </c>
      <c r="C73" s="4">
        <v>50</v>
      </c>
      <c r="D73" s="4" t="s">
        <v>19</v>
      </c>
      <c r="E73" s="4" t="s">
        <v>28</v>
      </c>
      <c r="F73" s="4">
        <v>150</v>
      </c>
      <c r="G73" s="4">
        <v>100</v>
      </c>
      <c r="H73" s="4">
        <v>50</v>
      </c>
      <c r="I73" s="4">
        <v>0</v>
      </c>
      <c r="J73" s="4">
        <v>0</v>
      </c>
      <c r="K73" s="4">
        <v>0</v>
      </c>
      <c r="L73" s="4">
        <v>183</v>
      </c>
      <c r="M73" s="3">
        <f t="shared" si="2"/>
        <v>483</v>
      </c>
    </row>
    <row r="74" spans="1:13" x14ac:dyDescent="0.25">
      <c r="A74" s="22">
        <v>73</v>
      </c>
      <c r="B74" s="1" t="s">
        <v>77</v>
      </c>
      <c r="C74" s="4">
        <v>90</v>
      </c>
      <c r="D74" s="4" t="s">
        <v>19</v>
      </c>
      <c r="E74" s="4" t="s">
        <v>28</v>
      </c>
      <c r="F74" s="4">
        <v>150</v>
      </c>
      <c r="G74" s="4">
        <v>100</v>
      </c>
      <c r="H74" s="4">
        <v>50</v>
      </c>
      <c r="I74" s="4">
        <v>0</v>
      </c>
      <c r="J74" s="4">
        <v>0</v>
      </c>
      <c r="K74" s="4">
        <v>0</v>
      </c>
      <c r="L74" s="4">
        <v>180</v>
      </c>
      <c r="M74" s="3">
        <f t="shared" si="2"/>
        <v>480</v>
      </c>
    </row>
    <row r="75" spans="1:13" x14ac:dyDescent="0.25">
      <c r="A75" s="22">
        <v>74</v>
      </c>
      <c r="B75" s="1" t="s">
        <v>450</v>
      </c>
      <c r="C75" s="40">
        <v>32</v>
      </c>
      <c r="D75" s="4" t="s">
        <v>19</v>
      </c>
      <c r="E75" s="40" t="s">
        <v>28</v>
      </c>
      <c r="F75" s="4">
        <v>150</v>
      </c>
      <c r="G75" s="4">
        <v>100</v>
      </c>
      <c r="H75" s="4">
        <v>150</v>
      </c>
      <c r="I75" s="4">
        <v>0</v>
      </c>
      <c r="J75" s="4">
        <v>0</v>
      </c>
      <c r="K75" s="4">
        <v>0</v>
      </c>
      <c r="L75" s="4">
        <v>79</v>
      </c>
      <c r="M75" s="21">
        <f t="shared" si="2"/>
        <v>479</v>
      </c>
    </row>
    <row r="76" spans="1:13" x14ac:dyDescent="0.25">
      <c r="A76" s="22">
        <v>75</v>
      </c>
      <c r="B76" s="1" t="s">
        <v>133</v>
      </c>
      <c r="C76" s="40">
        <v>230</v>
      </c>
      <c r="D76" s="4" t="s">
        <v>19</v>
      </c>
      <c r="E76" s="40" t="s">
        <v>28</v>
      </c>
      <c r="F76" s="4">
        <v>150</v>
      </c>
      <c r="G76" s="4">
        <v>100</v>
      </c>
      <c r="H76" s="4">
        <v>50</v>
      </c>
      <c r="I76" s="4">
        <v>10</v>
      </c>
      <c r="J76" s="4">
        <v>0</v>
      </c>
      <c r="K76" s="4">
        <v>0</v>
      </c>
      <c r="L76" s="4">
        <v>165</v>
      </c>
      <c r="M76" s="3">
        <f t="shared" si="2"/>
        <v>475</v>
      </c>
    </row>
    <row r="77" spans="1:13" x14ac:dyDescent="0.25">
      <c r="A77" s="22">
        <v>76</v>
      </c>
      <c r="B77" s="1" t="s">
        <v>126</v>
      </c>
      <c r="C77" s="40">
        <v>260</v>
      </c>
      <c r="D77" s="4" t="s">
        <v>19</v>
      </c>
      <c r="E77" s="40" t="s">
        <v>28</v>
      </c>
      <c r="F77" s="4">
        <v>150</v>
      </c>
      <c r="G77" s="4">
        <v>100</v>
      </c>
      <c r="H77" s="4">
        <v>50</v>
      </c>
      <c r="I77" s="4">
        <v>60</v>
      </c>
      <c r="J77" s="4">
        <v>0</v>
      </c>
      <c r="K77" s="4">
        <v>0</v>
      </c>
      <c r="L77" s="4">
        <v>114</v>
      </c>
      <c r="M77" s="3">
        <f t="shared" si="2"/>
        <v>474</v>
      </c>
    </row>
    <row r="78" spans="1:13" x14ac:dyDescent="0.25">
      <c r="A78" s="22">
        <v>77</v>
      </c>
      <c r="B78" s="34" t="s">
        <v>491</v>
      </c>
      <c r="C78" s="35">
        <v>72</v>
      </c>
      <c r="D78" s="35" t="s">
        <v>28</v>
      </c>
      <c r="E78" s="35" t="s">
        <v>421</v>
      </c>
      <c r="F78" s="35">
        <v>150</v>
      </c>
      <c r="G78" s="35">
        <v>100</v>
      </c>
      <c r="H78" s="35">
        <v>200</v>
      </c>
      <c r="I78" s="35">
        <v>20</v>
      </c>
      <c r="J78" s="35">
        <v>0</v>
      </c>
      <c r="K78" s="35">
        <v>0</v>
      </c>
      <c r="L78" s="35">
        <v>0</v>
      </c>
      <c r="M78" s="36">
        <f t="shared" si="2"/>
        <v>470</v>
      </c>
    </row>
    <row r="79" spans="1:13" x14ac:dyDescent="0.25">
      <c r="A79" s="22">
        <v>78</v>
      </c>
      <c r="B79" s="1" t="s">
        <v>483</v>
      </c>
      <c r="C79" s="4">
        <v>180</v>
      </c>
      <c r="D79" s="4" t="s">
        <v>19</v>
      </c>
      <c r="E79" s="4" t="s">
        <v>28</v>
      </c>
      <c r="F79" s="4">
        <v>150</v>
      </c>
      <c r="G79" s="4">
        <v>100</v>
      </c>
      <c r="H79" s="4">
        <v>50</v>
      </c>
      <c r="I79" s="4">
        <v>10</v>
      </c>
      <c r="J79" s="4">
        <v>0</v>
      </c>
      <c r="K79" s="4">
        <v>0</v>
      </c>
      <c r="L79" s="4">
        <v>152</v>
      </c>
      <c r="M79" s="3">
        <f t="shared" si="2"/>
        <v>462</v>
      </c>
    </row>
    <row r="80" spans="1:13" x14ac:dyDescent="0.25">
      <c r="A80" s="22">
        <v>79</v>
      </c>
      <c r="B80" s="1" t="s">
        <v>453</v>
      </c>
      <c r="C80" s="4">
        <v>80</v>
      </c>
      <c r="D80" s="4" t="s">
        <v>19</v>
      </c>
      <c r="E80" s="4" t="s">
        <v>28</v>
      </c>
      <c r="F80" s="4">
        <v>150</v>
      </c>
      <c r="G80" s="4">
        <v>100</v>
      </c>
      <c r="H80" s="4">
        <v>150</v>
      </c>
      <c r="I80" s="4">
        <v>0</v>
      </c>
      <c r="J80" s="4">
        <v>0</v>
      </c>
      <c r="K80" s="4">
        <v>0</v>
      </c>
      <c r="L80" s="4">
        <v>60</v>
      </c>
      <c r="M80" s="21">
        <f t="shared" si="2"/>
        <v>460</v>
      </c>
    </row>
    <row r="81" spans="1:21" x14ac:dyDescent="0.25">
      <c r="A81" s="22">
        <v>80</v>
      </c>
      <c r="B81" s="1" t="s">
        <v>135</v>
      </c>
      <c r="C81" s="4">
        <v>165</v>
      </c>
      <c r="D81" s="4" t="s">
        <v>19</v>
      </c>
      <c r="E81" s="4" t="s">
        <v>28</v>
      </c>
      <c r="F81" s="4">
        <v>150</v>
      </c>
      <c r="G81" s="4">
        <v>100</v>
      </c>
      <c r="H81" s="4">
        <v>50</v>
      </c>
      <c r="I81" s="4">
        <v>0</v>
      </c>
      <c r="J81" s="4">
        <v>0</v>
      </c>
      <c r="K81" s="4">
        <v>0</v>
      </c>
      <c r="L81" s="4">
        <v>159</v>
      </c>
      <c r="M81" s="3">
        <f t="shared" si="2"/>
        <v>459</v>
      </c>
    </row>
    <row r="82" spans="1:21" x14ac:dyDescent="0.25">
      <c r="A82" s="22">
        <v>81</v>
      </c>
      <c r="B82" s="1" t="s">
        <v>153</v>
      </c>
      <c r="C82" s="4">
        <v>156</v>
      </c>
      <c r="D82" s="4" t="s">
        <v>19</v>
      </c>
      <c r="E82" s="4" t="s">
        <v>28</v>
      </c>
      <c r="F82" s="4">
        <v>150</v>
      </c>
      <c r="G82" s="4">
        <v>100</v>
      </c>
      <c r="H82" s="4">
        <v>20</v>
      </c>
      <c r="I82" s="4">
        <v>0</v>
      </c>
      <c r="J82" s="4">
        <v>0</v>
      </c>
      <c r="K82" s="4">
        <v>0</v>
      </c>
      <c r="L82" s="4">
        <v>189</v>
      </c>
      <c r="M82" s="3">
        <f t="shared" si="2"/>
        <v>459</v>
      </c>
    </row>
    <row r="83" spans="1:21" x14ac:dyDescent="0.25">
      <c r="A83" s="22">
        <v>82</v>
      </c>
      <c r="B83" s="1" t="s">
        <v>470</v>
      </c>
      <c r="C83" s="4">
        <v>280</v>
      </c>
      <c r="D83" s="4" t="s">
        <v>19</v>
      </c>
      <c r="E83" s="4" t="s">
        <v>28</v>
      </c>
      <c r="F83" s="4">
        <v>150</v>
      </c>
      <c r="G83" s="4">
        <v>100</v>
      </c>
      <c r="H83" s="4">
        <v>50</v>
      </c>
      <c r="I83" s="4">
        <v>0</v>
      </c>
      <c r="J83" s="4">
        <v>0</v>
      </c>
      <c r="K83" s="4">
        <v>0</v>
      </c>
      <c r="L83" s="4">
        <v>159</v>
      </c>
      <c r="M83" s="3">
        <f t="shared" si="2"/>
        <v>459</v>
      </c>
    </row>
    <row r="84" spans="1:21" x14ac:dyDescent="0.25">
      <c r="A84" s="22">
        <v>83</v>
      </c>
      <c r="B84" s="9" t="s">
        <v>400</v>
      </c>
      <c r="C84" s="4">
        <v>450</v>
      </c>
      <c r="D84" s="4" t="s">
        <v>19</v>
      </c>
      <c r="E84" s="4" t="s">
        <v>421</v>
      </c>
      <c r="F84" s="4">
        <v>150</v>
      </c>
      <c r="G84" s="4">
        <v>100</v>
      </c>
      <c r="H84" s="4">
        <v>50</v>
      </c>
      <c r="I84" s="4">
        <v>80</v>
      </c>
      <c r="J84" s="4">
        <v>0</v>
      </c>
      <c r="K84" s="4">
        <v>0</v>
      </c>
      <c r="L84" s="4">
        <v>72</v>
      </c>
      <c r="M84" s="3">
        <f t="shared" si="2"/>
        <v>452</v>
      </c>
    </row>
    <row r="85" spans="1:21" x14ac:dyDescent="0.25">
      <c r="A85" s="22">
        <v>84</v>
      </c>
      <c r="B85" s="1" t="s">
        <v>477</v>
      </c>
      <c r="C85" s="4">
        <v>176</v>
      </c>
      <c r="D85" s="4" t="s">
        <v>19</v>
      </c>
      <c r="E85" s="4" t="s">
        <v>28</v>
      </c>
      <c r="F85" s="4">
        <v>150</v>
      </c>
      <c r="G85" s="4">
        <v>100</v>
      </c>
      <c r="H85" s="4">
        <v>50</v>
      </c>
      <c r="I85" s="4">
        <v>0</v>
      </c>
      <c r="J85" s="4">
        <v>0</v>
      </c>
      <c r="K85" s="4">
        <v>0</v>
      </c>
      <c r="L85" s="4">
        <v>150</v>
      </c>
      <c r="M85" s="21">
        <f t="shared" si="2"/>
        <v>450</v>
      </c>
    </row>
    <row r="86" spans="1:21" x14ac:dyDescent="0.25">
      <c r="A86" s="22">
        <v>85</v>
      </c>
      <c r="B86" s="9" t="s">
        <v>404</v>
      </c>
      <c r="C86" s="4">
        <v>181</v>
      </c>
      <c r="D86" s="4" t="s">
        <v>29</v>
      </c>
      <c r="E86" s="4" t="s">
        <v>28</v>
      </c>
      <c r="F86" s="4">
        <v>150</v>
      </c>
      <c r="G86" s="4">
        <v>0</v>
      </c>
      <c r="H86" s="4">
        <v>150</v>
      </c>
      <c r="I86" s="4">
        <v>0</v>
      </c>
      <c r="J86" s="4">
        <v>0</v>
      </c>
      <c r="K86" s="4">
        <v>0</v>
      </c>
      <c r="L86" s="4">
        <v>145</v>
      </c>
      <c r="M86" s="3">
        <f t="shared" si="2"/>
        <v>445</v>
      </c>
    </row>
    <row r="87" spans="1:21" x14ac:dyDescent="0.25">
      <c r="A87" s="22">
        <v>86</v>
      </c>
      <c r="B87" s="34" t="s">
        <v>485</v>
      </c>
      <c r="C87" s="35">
        <v>120</v>
      </c>
      <c r="D87" s="4" t="s">
        <v>19</v>
      </c>
      <c r="E87" s="4" t="s">
        <v>421</v>
      </c>
      <c r="F87" s="35">
        <v>150</v>
      </c>
      <c r="G87" s="35">
        <v>100</v>
      </c>
      <c r="H87" s="35">
        <v>50</v>
      </c>
      <c r="I87" s="35">
        <v>0</v>
      </c>
      <c r="J87" s="35">
        <v>0</v>
      </c>
      <c r="K87" s="35">
        <v>0</v>
      </c>
      <c r="L87" s="35">
        <v>140</v>
      </c>
      <c r="M87" s="36">
        <f t="shared" si="2"/>
        <v>440</v>
      </c>
    </row>
    <row r="88" spans="1:21" s="1" customFormat="1" x14ac:dyDescent="0.25">
      <c r="A88" s="22">
        <v>87</v>
      </c>
      <c r="B88" s="1" t="s">
        <v>481</v>
      </c>
      <c r="C88" s="4">
        <v>54</v>
      </c>
      <c r="D88" s="4" t="s">
        <v>19</v>
      </c>
      <c r="E88" s="4" t="s">
        <v>28</v>
      </c>
      <c r="F88" s="4">
        <v>150</v>
      </c>
      <c r="G88" s="4">
        <v>100</v>
      </c>
      <c r="H88" s="4">
        <v>50</v>
      </c>
      <c r="I88" s="4">
        <v>0</v>
      </c>
      <c r="J88" s="4">
        <v>0</v>
      </c>
      <c r="K88" s="4">
        <v>0</v>
      </c>
      <c r="L88" s="4">
        <v>140</v>
      </c>
      <c r="M88" s="3">
        <f t="shared" si="2"/>
        <v>440</v>
      </c>
      <c r="N88"/>
      <c r="O88"/>
      <c r="P88"/>
      <c r="Q88"/>
      <c r="R88"/>
      <c r="S88"/>
      <c r="T88"/>
      <c r="U88"/>
    </row>
    <row r="89" spans="1:21" s="1" customFormat="1" x14ac:dyDescent="0.25">
      <c r="A89" s="22">
        <v>88</v>
      </c>
      <c r="B89" s="1" t="s">
        <v>460</v>
      </c>
      <c r="C89" s="4">
        <v>135</v>
      </c>
      <c r="D89" s="4" t="s">
        <v>19</v>
      </c>
      <c r="E89" s="4" t="s">
        <v>28</v>
      </c>
      <c r="F89" s="4">
        <v>150</v>
      </c>
      <c r="G89" s="4">
        <v>100</v>
      </c>
      <c r="H89" s="4">
        <v>50</v>
      </c>
      <c r="I89" s="4">
        <v>0</v>
      </c>
      <c r="J89" s="4">
        <v>0</v>
      </c>
      <c r="K89" s="4">
        <v>0</v>
      </c>
      <c r="L89" s="4">
        <v>138</v>
      </c>
      <c r="M89" s="3">
        <f t="shared" si="2"/>
        <v>438</v>
      </c>
      <c r="N89"/>
      <c r="O89"/>
      <c r="P89"/>
      <c r="Q89"/>
      <c r="R89"/>
      <c r="S89"/>
      <c r="T89"/>
      <c r="U89"/>
    </row>
    <row r="90" spans="1:21" s="1" customFormat="1" x14ac:dyDescent="0.25">
      <c r="A90" s="22">
        <v>89</v>
      </c>
      <c r="B90" s="1" t="s">
        <v>131</v>
      </c>
      <c r="C90" s="4">
        <v>72</v>
      </c>
      <c r="D90" s="4" t="s">
        <v>19</v>
      </c>
      <c r="E90" s="4" t="s">
        <v>28</v>
      </c>
      <c r="F90" s="4">
        <v>150</v>
      </c>
      <c r="G90" s="4">
        <v>100</v>
      </c>
      <c r="H90" s="4">
        <v>50</v>
      </c>
      <c r="I90" s="4">
        <v>0</v>
      </c>
      <c r="J90" s="4">
        <v>0</v>
      </c>
      <c r="K90" s="4">
        <v>100</v>
      </c>
      <c r="L90" s="4">
        <v>38</v>
      </c>
      <c r="M90" s="3">
        <f t="shared" si="2"/>
        <v>438</v>
      </c>
      <c r="N90"/>
      <c r="O90"/>
      <c r="P90"/>
      <c r="Q90"/>
      <c r="R90"/>
      <c r="S90"/>
      <c r="T90"/>
      <c r="U90"/>
    </row>
    <row r="91" spans="1:21" s="1" customFormat="1" x14ac:dyDescent="0.25">
      <c r="A91" s="22">
        <v>90</v>
      </c>
      <c r="B91" s="1" t="s">
        <v>132</v>
      </c>
      <c r="C91" s="4">
        <v>86</v>
      </c>
      <c r="D91" s="4" t="s">
        <v>19</v>
      </c>
      <c r="E91" s="4" t="s">
        <v>28</v>
      </c>
      <c r="F91" s="4">
        <v>150</v>
      </c>
      <c r="G91" s="4">
        <v>100</v>
      </c>
      <c r="H91" s="4">
        <v>50</v>
      </c>
      <c r="I91" s="4">
        <v>10</v>
      </c>
      <c r="J91" s="4">
        <v>0</v>
      </c>
      <c r="K91" s="4">
        <v>0</v>
      </c>
      <c r="L91" s="4">
        <v>126</v>
      </c>
      <c r="M91" s="3">
        <f t="shared" si="2"/>
        <v>436</v>
      </c>
      <c r="N91"/>
      <c r="O91"/>
      <c r="P91"/>
      <c r="Q91"/>
      <c r="R91"/>
      <c r="S91"/>
      <c r="T91"/>
      <c r="U91"/>
    </row>
    <row r="92" spans="1:21" s="1" customFormat="1" x14ac:dyDescent="0.25">
      <c r="A92" s="22">
        <v>91</v>
      </c>
      <c r="B92" s="1" t="s">
        <v>480</v>
      </c>
      <c r="C92" s="4">
        <v>110</v>
      </c>
      <c r="D92" s="4" t="s">
        <v>19</v>
      </c>
      <c r="E92" s="4" t="s">
        <v>28</v>
      </c>
      <c r="F92" s="4">
        <v>150</v>
      </c>
      <c r="G92" s="4">
        <v>100</v>
      </c>
      <c r="H92" s="4">
        <v>50</v>
      </c>
      <c r="I92" s="4">
        <v>10</v>
      </c>
      <c r="J92" s="4">
        <v>0</v>
      </c>
      <c r="K92" s="4">
        <v>0</v>
      </c>
      <c r="L92" s="4">
        <v>126</v>
      </c>
      <c r="M92" s="3">
        <f t="shared" si="2"/>
        <v>436</v>
      </c>
      <c r="N92"/>
      <c r="O92"/>
      <c r="P92"/>
      <c r="Q92"/>
      <c r="R92"/>
      <c r="S92"/>
      <c r="T92"/>
      <c r="U92"/>
    </row>
    <row r="93" spans="1:21" s="1" customFormat="1" x14ac:dyDescent="0.25">
      <c r="A93" s="22">
        <v>92</v>
      </c>
      <c r="B93" s="1" t="s">
        <v>149</v>
      </c>
      <c r="C93" s="4">
        <v>68</v>
      </c>
      <c r="D93" s="4" t="s">
        <v>19</v>
      </c>
      <c r="E93" s="4" t="s">
        <v>28</v>
      </c>
      <c r="F93" s="4">
        <v>150</v>
      </c>
      <c r="G93" s="4">
        <v>100</v>
      </c>
      <c r="H93" s="4">
        <v>50</v>
      </c>
      <c r="I93" s="4">
        <v>0</v>
      </c>
      <c r="J93" s="4">
        <v>0</v>
      </c>
      <c r="K93" s="4">
        <v>0</v>
      </c>
      <c r="L93" s="4">
        <v>132</v>
      </c>
      <c r="M93" s="3">
        <f t="shared" si="2"/>
        <v>432</v>
      </c>
      <c r="N93"/>
      <c r="O93"/>
      <c r="P93"/>
      <c r="Q93"/>
      <c r="R93"/>
      <c r="S93"/>
      <c r="T93"/>
      <c r="U93"/>
    </row>
    <row r="94" spans="1:21" s="1" customFormat="1" x14ac:dyDescent="0.25">
      <c r="A94" s="22">
        <v>93</v>
      </c>
      <c r="B94" s="1" t="s">
        <v>16</v>
      </c>
      <c r="C94" s="4">
        <v>240</v>
      </c>
      <c r="D94" s="4" t="s">
        <v>28</v>
      </c>
      <c r="E94" s="4" t="s">
        <v>28</v>
      </c>
      <c r="F94" s="4">
        <v>20</v>
      </c>
      <c r="G94" s="4">
        <v>100</v>
      </c>
      <c r="H94" s="4">
        <v>200</v>
      </c>
      <c r="I94" s="4">
        <v>0</v>
      </c>
      <c r="J94" s="4">
        <v>100</v>
      </c>
      <c r="K94" s="4">
        <v>0</v>
      </c>
      <c r="L94" s="4">
        <v>10</v>
      </c>
      <c r="M94" s="21">
        <f t="shared" si="2"/>
        <v>430</v>
      </c>
      <c r="N94"/>
      <c r="O94"/>
      <c r="P94"/>
      <c r="Q94"/>
      <c r="R94"/>
      <c r="S94"/>
      <c r="T94"/>
      <c r="U94"/>
    </row>
    <row r="95" spans="1:21" s="1" customFormat="1" x14ac:dyDescent="0.25">
      <c r="A95" s="22">
        <v>94</v>
      </c>
      <c r="B95" s="34" t="s">
        <v>489</v>
      </c>
      <c r="C95" s="35">
        <v>96</v>
      </c>
      <c r="D95" s="35" t="s">
        <v>19</v>
      </c>
      <c r="E95" s="35" t="s">
        <v>421</v>
      </c>
      <c r="F95" s="35">
        <v>150</v>
      </c>
      <c r="G95" s="35">
        <v>100</v>
      </c>
      <c r="H95" s="35">
        <v>50</v>
      </c>
      <c r="I95" s="35">
        <v>0</v>
      </c>
      <c r="J95" s="35">
        <v>0</v>
      </c>
      <c r="K95" s="35">
        <v>0</v>
      </c>
      <c r="L95" s="35">
        <v>130</v>
      </c>
      <c r="M95" s="36">
        <f t="shared" si="2"/>
        <v>430</v>
      </c>
      <c r="N95"/>
      <c r="O95"/>
      <c r="P95"/>
      <c r="Q95"/>
      <c r="R95"/>
      <c r="S95"/>
      <c r="T95"/>
      <c r="U95"/>
    </row>
    <row r="96" spans="1:21" s="1" customFormat="1" x14ac:dyDescent="0.25">
      <c r="A96" s="22">
        <v>95</v>
      </c>
      <c r="B96" s="1" t="s">
        <v>147</v>
      </c>
      <c r="C96" s="4">
        <v>220</v>
      </c>
      <c r="D96" s="4" t="s">
        <v>19</v>
      </c>
      <c r="E96" s="4" t="s">
        <v>28</v>
      </c>
      <c r="F96" s="4">
        <v>150</v>
      </c>
      <c r="G96" s="4">
        <v>100</v>
      </c>
      <c r="H96" s="4">
        <v>50</v>
      </c>
      <c r="I96" s="4">
        <v>0</v>
      </c>
      <c r="J96" s="4">
        <v>0</v>
      </c>
      <c r="K96" s="4">
        <v>0</v>
      </c>
      <c r="L96" s="4">
        <v>119</v>
      </c>
      <c r="M96" s="3">
        <f t="shared" si="2"/>
        <v>419</v>
      </c>
      <c r="N96"/>
      <c r="O96"/>
      <c r="P96"/>
      <c r="Q96"/>
      <c r="R96"/>
      <c r="S96"/>
      <c r="T96"/>
      <c r="U96"/>
    </row>
    <row r="97" spans="1:21" s="1" customFormat="1" x14ac:dyDescent="0.25">
      <c r="A97" s="22">
        <v>96</v>
      </c>
      <c r="B97" s="1" t="s">
        <v>142</v>
      </c>
      <c r="C97" s="4">
        <v>120</v>
      </c>
      <c r="D97" s="4" t="s">
        <v>19</v>
      </c>
      <c r="E97" s="4" t="s">
        <v>28</v>
      </c>
      <c r="F97" s="4">
        <v>150</v>
      </c>
      <c r="G97" s="4">
        <v>100</v>
      </c>
      <c r="H97" s="4">
        <v>50</v>
      </c>
      <c r="I97" s="4">
        <v>0</v>
      </c>
      <c r="J97" s="4">
        <v>0</v>
      </c>
      <c r="K97" s="4">
        <v>0</v>
      </c>
      <c r="L97" s="4">
        <v>118</v>
      </c>
      <c r="M97" s="3">
        <f t="shared" si="2"/>
        <v>418</v>
      </c>
      <c r="N97"/>
      <c r="O97"/>
      <c r="P97"/>
      <c r="Q97"/>
      <c r="R97"/>
      <c r="S97"/>
      <c r="T97"/>
      <c r="U97"/>
    </row>
    <row r="98" spans="1:21" x14ac:dyDescent="0.25">
      <c r="A98" s="22">
        <v>97</v>
      </c>
      <c r="B98" s="1" t="s">
        <v>504</v>
      </c>
      <c r="C98" s="4">
        <v>113</v>
      </c>
      <c r="D98" s="4" t="s">
        <v>19</v>
      </c>
      <c r="E98" s="4" t="s">
        <v>28</v>
      </c>
      <c r="F98" s="4">
        <v>150</v>
      </c>
      <c r="G98" s="4">
        <v>100</v>
      </c>
      <c r="H98" s="4">
        <v>50</v>
      </c>
      <c r="I98" s="4">
        <v>40</v>
      </c>
      <c r="J98" s="4">
        <v>0</v>
      </c>
      <c r="K98" s="4">
        <v>0</v>
      </c>
      <c r="L98" s="4">
        <v>78</v>
      </c>
      <c r="M98" s="3">
        <f t="shared" ref="M98:M129" si="3">SUM(E98:L98)</f>
        <v>418</v>
      </c>
    </row>
    <row r="99" spans="1:21" x14ac:dyDescent="0.25">
      <c r="A99" s="22">
        <v>98</v>
      </c>
      <c r="B99" s="1" t="s">
        <v>505</v>
      </c>
      <c r="C99" s="4">
        <v>120</v>
      </c>
      <c r="D99" s="4" t="s">
        <v>19</v>
      </c>
      <c r="E99" s="4" t="s">
        <v>28</v>
      </c>
      <c r="F99" s="4">
        <v>150</v>
      </c>
      <c r="G99" s="4">
        <v>100</v>
      </c>
      <c r="H99" s="4">
        <v>50</v>
      </c>
      <c r="I99" s="4">
        <v>40</v>
      </c>
      <c r="J99" s="4">
        <v>0</v>
      </c>
      <c r="K99" s="4">
        <v>0</v>
      </c>
      <c r="L99" s="4">
        <v>78</v>
      </c>
      <c r="M99" s="3">
        <f t="shared" si="3"/>
        <v>418</v>
      </c>
    </row>
    <row r="100" spans="1:21" x14ac:dyDescent="0.25">
      <c r="A100" s="22">
        <v>99</v>
      </c>
      <c r="B100" s="34" t="s">
        <v>3</v>
      </c>
      <c r="C100" s="4">
        <v>435</v>
      </c>
      <c r="D100" s="4" t="s">
        <v>19</v>
      </c>
      <c r="E100" s="4" t="s">
        <v>421</v>
      </c>
      <c r="F100" s="4">
        <v>150</v>
      </c>
      <c r="G100" s="4">
        <v>100</v>
      </c>
      <c r="H100" s="4">
        <v>50</v>
      </c>
      <c r="I100" s="4">
        <v>10</v>
      </c>
      <c r="J100" s="4">
        <v>0</v>
      </c>
      <c r="K100" s="4">
        <v>100</v>
      </c>
      <c r="L100" s="4">
        <v>0</v>
      </c>
      <c r="M100" s="3">
        <f t="shared" si="3"/>
        <v>410</v>
      </c>
    </row>
    <row r="101" spans="1:21" x14ac:dyDescent="0.25">
      <c r="A101" s="22">
        <v>100</v>
      </c>
      <c r="B101" s="1" t="s">
        <v>146</v>
      </c>
      <c r="C101" s="4">
        <v>53</v>
      </c>
      <c r="D101" s="4" t="s">
        <v>19</v>
      </c>
      <c r="E101" s="4" t="s">
        <v>28</v>
      </c>
      <c r="F101" s="4">
        <v>150</v>
      </c>
      <c r="G101" s="4">
        <v>100</v>
      </c>
      <c r="H101" s="4">
        <v>50</v>
      </c>
      <c r="I101" s="4">
        <v>0</v>
      </c>
      <c r="J101" s="4">
        <v>0</v>
      </c>
      <c r="K101" s="4">
        <v>0</v>
      </c>
      <c r="L101" s="4">
        <v>107</v>
      </c>
      <c r="M101" s="3">
        <f t="shared" si="3"/>
        <v>407</v>
      </c>
    </row>
    <row r="102" spans="1:21" x14ac:dyDescent="0.25">
      <c r="A102" s="22">
        <v>101</v>
      </c>
      <c r="B102" s="34" t="s">
        <v>500</v>
      </c>
      <c r="C102" s="4"/>
      <c r="D102" s="4" t="s">
        <v>19</v>
      </c>
      <c r="E102" s="4" t="s">
        <v>28</v>
      </c>
      <c r="F102" s="4">
        <v>150</v>
      </c>
      <c r="G102" s="4">
        <v>100</v>
      </c>
      <c r="H102" s="4">
        <v>50</v>
      </c>
      <c r="I102" s="4">
        <v>0</v>
      </c>
      <c r="J102" s="4">
        <v>0</v>
      </c>
      <c r="K102" s="4">
        <v>0</v>
      </c>
      <c r="L102" s="4">
        <v>96</v>
      </c>
      <c r="M102" s="1">
        <f t="shared" si="3"/>
        <v>396</v>
      </c>
    </row>
    <row r="103" spans="1:21" x14ac:dyDescent="0.25">
      <c r="A103" s="22">
        <v>102</v>
      </c>
      <c r="B103" s="34" t="s">
        <v>492</v>
      </c>
      <c r="C103" s="35">
        <v>30</v>
      </c>
      <c r="D103" s="35" t="s">
        <v>19</v>
      </c>
      <c r="E103" s="35" t="s">
        <v>28</v>
      </c>
      <c r="F103" s="35">
        <v>150</v>
      </c>
      <c r="G103" s="35">
        <v>100</v>
      </c>
      <c r="H103" s="35">
        <v>50</v>
      </c>
      <c r="I103" s="35">
        <v>0</v>
      </c>
      <c r="J103" s="35">
        <v>0</v>
      </c>
      <c r="K103" s="35">
        <v>0</v>
      </c>
      <c r="L103" s="35">
        <v>96</v>
      </c>
      <c r="M103" s="36">
        <f t="shared" si="3"/>
        <v>396</v>
      </c>
    </row>
    <row r="104" spans="1:21" x14ac:dyDescent="0.25">
      <c r="A104" s="22">
        <v>103</v>
      </c>
      <c r="B104" s="34" t="s">
        <v>493</v>
      </c>
      <c r="C104" s="35">
        <v>75</v>
      </c>
      <c r="D104" s="35" t="s">
        <v>19</v>
      </c>
      <c r="E104" s="35" t="s">
        <v>28</v>
      </c>
      <c r="F104" s="35">
        <v>150</v>
      </c>
      <c r="G104" s="35">
        <v>100</v>
      </c>
      <c r="H104" s="35">
        <v>50</v>
      </c>
      <c r="I104" s="35">
        <v>0</v>
      </c>
      <c r="J104" s="35">
        <v>0</v>
      </c>
      <c r="K104" s="35">
        <v>0</v>
      </c>
      <c r="L104" s="35">
        <v>96</v>
      </c>
      <c r="M104" s="36">
        <f t="shared" si="3"/>
        <v>396</v>
      </c>
    </row>
    <row r="105" spans="1:21" x14ac:dyDescent="0.25">
      <c r="A105" s="22">
        <v>104</v>
      </c>
      <c r="B105" s="1" t="s">
        <v>137</v>
      </c>
      <c r="C105" s="4">
        <v>105</v>
      </c>
      <c r="D105" s="4" t="s">
        <v>19</v>
      </c>
      <c r="E105" s="4" t="s">
        <v>423</v>
      </c>
      <c r="F105" s="4">
        <v>150</v>
      </c>
      <c r="G105" s="4">
        <v>100</v>
      </c>
      <c r="H105" s="4">
        <v>50</v>
      </c>
      <c r="I105" s="4">
        <v>0</v>
      </c>
      <c r="J105" s="4">
        <v>0</v>
      </c>
      <c r="K105" s="4">
        <v>0</v>
      </c>
      <c r="L105" s="4">
        <v>90</v>
      </c>
      <c r="M105" s="3">
        <f t="shared" si="3"/>
        <v>390</v>
      </c>
    </row>
    <row r="106" spans="1:21" x14ac:dyDescent="0.25">
      <c r="A106" s="22">
        <v>105</v>
      </c>
      <c r="B106" s="1" t="s">
        <v>466</v>
      </c>
      <c r="C106" s="4">
        <v>75</v>
      </c>
      <c r="D106" s="4" t="s">
        <v>19</v>
      </c>
      <c r="E106" s="4" t="s">
        <v>421</v>
      </c>
      <c r="F106" s="4">
        <v>150</v>
      </c>
      <c r="G106" s="4">
        <v>100</v>
      </c>
      <c r="H106" s="4">
        <v>50</v>
      </c>
      <c r="I106" s="4">
        <v>10</v>
      </c>
      <c r="J106" s="4">
        <v>0</v>
      </c>
      <c r="K106" s="4">
        <v>0</v>
      </c>
      <c r="L106" s="4">
        <v>80</v>
      </c>
      <c r="M106" s="3">
        <f t="shared" si="3"/>
        <v>390</v>
      </c>
    </row>
    <row r="107" spans="1:21" x14ac:dyDescent="0.25">
      <c r="A107" s="22">
        <v>106</v>
      </c>
      <c r="B107" s="1" t="s">
        <v>136</v>
      </c>
      <c r="C107" s="4">
        <v>254</v>
      </c>
      <c r="D107" s="4" t="s">
        <v>19</v>
      </c>
      <c r="E107" s="4" t="s">
        <v>28</v>
      </c>
      <c r="F107" s="4">
        <v>150</v>
      </c>
      <c r="G107" s="4">
        <v>100</v>
      </c>
      <c r="H107" s="4">
        <v>50</v>
      </c>
      <c r="I107" s="4">
        <v>0</v>
      </c>
      <c r="J107" s="4">
        <v>0</v>
      </c>
      <c r="K107" s="4">
        <v>0</v>
      </c>
      <c r="L107" s="4">
        <v>81</v>
      </c>
      <c r="M107" s="3">
        <f t="shared" si="3"/>
        <v>381</v>
      </c>
    </row>
    <row r="108" spans="1:21" x14ac:dyDescent="0.25">
      <c r="A108" s="22">
        <v>107</v>
      </c>
      <c r="B108" s="34" t="s">
        <v>490</v>
      </c>
      <c r="C108" s="35">
        <v>50</v>
      </c>
      <c r="D108" s="35" t="s">
        <v>19</v>
      </c>
      <c r="E108" s="35" t="s">
        <v>421</v>
      </c>
      <c r="F108" s="35">
        <v>150</v>
      </c>
      <c r="G108" s="35">
        <v>100</v>
      </c>
      <c r="H108" s="35">
        <v>50</v>
      </c>
      <c r="I108" s="35">
        <v>0</v>
      </c>
      <c r="J108" s="35">
        <v>0</v>
      </c>
      <c r="K108" s="35">
        <v>0</v>
      </c>
      <c r="L108" s="35">
        <v>80</v>
      </c>
      <c r="M108" s="36">
        <f t="shared" si="3"/>
        <v>380</v>
      </c>
    </row>
    <row r="109" spans="1:21" x14ac:dyDescent="0.25">
      <c r="A109" s="22">
        <v>108</v>
      </c>
      <c r="B109" s="1" t="s">
        <v>462</v>
      </c>
      <c r="C109" s="4">
        <v>80</v>
      </c>
      <c r="D109" s="4" t="s">
        <v>19</v>
      </c>
      <c r="E109" s="4" t="s">
        <v>421</v>
      </c>
      <c r="F109" s="4">
        <v>150</v>
      </c>
      <c r="G109" s="4">
        <v>100</v>
      </c>
      <c r="H109" s="4">
        <v>50</v>
      </c>
      <c r="I109" s="4">
        <v>10</v>
      </c>
      <c r="J109" s="4">
        <v>0</v>
      </c>
      <c r="K109" s="4">
        <v>0</v>
      </c>
      <c r="L109" s="4">
        <v>63</v>
      </c>
      <c r="M109" s="3">
        <f t="shared" si="3"/>
        <v>373</v>
      </c>
    </row>
    <row r="110" spans="1:21" x14ac:dyDescent="0.25">
      <c r="A110" s="22">
        <v>109</v>
      </c>
      <c r="B110" s="1" t="s">
        <v>449</v>
      </c>
      <c r="C110" s="4">
        <v>75</v>
      </c>
      <c r="D110" s="4" t="s">
        <v>19</v>
      </c>
      <c r="E110" s="4" t="s">
        <v>421</v>
      </c>
      <c r="F110" s="4">
        <v>150</v>
      </c>
      <c r="G110" s="4">
        <v>100</v>
      </c>
      <c r="H110" s="4">
        <v>50</v>
      </c>
      <c r="I110" s="4">
        <v>0</v>
      </c>
      <c r="J110" s="4">
        <v>0</v>
      </c>
      <c r="K110" s="4">
        <v>0</v>
      </c>
      <c r="L110" s="4">
        <v>60</v>
      </c>
      <c r="M110" s="21">
        <f t="shared" si="3"/>
        <v>360</v>
      </c>
    </row>
    <row r="111" spans="1:21" x14ac:dyDescent="0.25">
      <c r="A111" s="22">
        <v>110</v>
      </c>
      <c r="B111" s="1" t="s">
        <v>454</v>
      </c>
      <c r="C111" s="4">
        <v>42</v>
      </c>
      <c r="D111" s="4" t="s">
        <v>19</v>
      </c>
      <c r="E111" s="4" t="s">
        <v>421</v>
      </c>
      <c r="F111" s="4">
        <v>150</v>
      </c>
      <c r="G111" s="4">
        <v>100</v>
      </c>
      <c r="H111" s="4">
        <v>50</v>
      </c>
      <c r="I111" s="4">
        <v>0</v>
      </c>
      <c r="J111" s="4">
        <v>0</v>
      </c>
      <c r="K111" s="4">
        <v>0</v>
      </c>
      <c r="L111" s="4">
        <v>60</v>
      </c>
      <c r="M111" s="21">
        <f t="shared" si="3"/>
        <v>360</v>
      </c>
    </row>
    <row r="112" spans="1:21" x14ac:dyDescent="0.25">
      <c r="A112" s="22">
        <v>111</v>
      </c>
      <c r="B112" s="1" t="s">
        <v>455</v>
      </c>
      <c r="C112" s="4">
        <v>56</v>
      </c>
      <c r="D112" s="4" t="s">
        <v>19</v>
      </c>
      <c r="E112" s="4" t="s">
        <v>421</v>
      </c>
      <c r="F112" s="4">
        <v>150</v>
      </c>
      <c r="G112" s="4">
        <v>100</v>
      </c>
      <c r="H112" s="4">
        <v>50</v>
      </c>
      <c r="I112" s="4">
        <v>0</v>
      </c>
      <c r="J112" s="4">
        <v>0</v>
      </c>
      <c r="K112" s="4">
        <v>0</v>
      </c>
      <c r="L112" s="4">
        <v>60</v>
      </c>
      <c r="M112" s="21">
        <f t="shared" si="3"/>
        <v>360</v>
      </c>
    </row>
    <row r="113" spans="1:13" x14ac:dyDescent="0.25">
      <c r="A113" s="22">
        <v>112</v>
      </c>
      <c r="B113" s="1" t="s">
        <v>456</v>
      </c>
      <c r="C113" s="4">
        <v>46</v>
      </c>
      <c r="D113" s="4" t="s">
        <v>19</v>
      </c>
      <c r="E113" s="4" t="s">
        <v>421</v>
      </c>
      <c r="F113" s="4">
        <v>150</v>
      </c>
      <c r="G113" s="4">
        <v>100</v>
      </c>
      <c r="H113" s="4">
        <v>50</v>
      </c>
      <c r="I113" s="4">
        <v>0</v>
      </c>
      <c r="J113" s="4">
        <v>0</v>
      </c>
      <c r="K113" s="4">
        <v>0</v>
      </c>
      <c r="L113" s="4">
        <v>60</v>
      </c>
      <c r="M113" s="21">
        <f t="shared" si="3"/>
        <v>360</v>
      </c>
    </row>
    <row r="114" spans="1:13" x14ac:dyDescent="0.25">
      <c r="A114" s="22">
        <v>113</v>
      </c>
      <c r="B114" s="9" t="s">
        <v>482</v>
      </c>
      <c r="C114" s="4">
        <v>66</v>
      </c>
      <c r="D114" s="4" t="s">
        <v>19</v>
      </c>
      <c r="E114" s="4" t="s">
        <v>421</v>
      </c>
      <c r="F114" s="4">
        <v>150</v>
      </c>
      <c r="G114" s="4">
        <v>100</v>
      </c>
      <c r="H114" s="4">
        <v>50</v>
      </c>
      <c r="I114" s="4">
        <v>60</v>
      </c>
      <c r="J114" s="4">
        <v>0</v>
      </c>
      <c r="K114" s="4">
        <v>0</v>
      </c>
      <c r="L114" s="4">
        <v>0</v>
      </c>
      <c r="M114" s="21">
        <f t="shared" si="3"/>
        <v>360</v>
      </c>
    </row>
    <row r="115" spans="1:13" x14ac:dyDescent="0.25">
      <c r="A115" s="22">
        <v>114</v>
      </c>
      <c r="B115" s="1" t="s">
        <v>148</v>
      </c>
      <c r="C115" s="4">
        <v>110</v>
      </c>
      <c r="D115" s="4" t="s">
        <v>19</v>
      </c>
      <c r="E115" s="4" t="s">
        <v>28</v>
      </c>
      <c r="F115" s="4">
        <v>150</v>
      </c>
      <c r="G115" s="4">
        <v>100</v>
      </c>
      <c r="H115" s="4">
        <v>50</v>
      </c>
      <c r="I115" s="4">
        <v>0</v>
      </c>
      <c r="J115" s="4">
        <v>0</v>
      </c>
      <c r="K115" s="4">
        <v>0</v>
      </c>
      <c r="L115" s="4">
        <v>59</v>
      </c>
      <c r="M115" s="3">
        <f t="shared" si="3"/>
        <v>359</v>
      </c>
    </row>
    <row r="116" spans="1:13" x14ac:dyDescent="0.25">
      <c r="A116" s="22">
        <v>115</v>
      </c>
      <c r="B116" s="1" t="s">
        <v>446</v>
      </c>
      <c r="C116" s="4">
        <v>36</v>
      </c>
      <c r="D116" s="4" t="s">
        <v>19</v>
      </c>
      <c r="E116" s="4" t="s">
        <v>28</v>
      </c>
      <c r="F116" s="4">
        <v>150</v>
      </c>
      <c r="G116" s="4">
        <v>0</v>
      </c>
      <c r="H116" s="4">
        <v>150</v>
      </c>
      <c r="I116" s="4">
        <v>0</v>
      </c>
      <c r="J116" s="4">
        <v>0</v>
      </c>
      <c r="K116" s="4">
        <v>0</v>
      </c>
      <c r="L116" s="4">
        <v>58</v>
      </c>
      <c r="M116" s="21">
        <f t="shared" si="3"/>
        <v>358</v>
      </c>
    </row>
    <row r="117" spans="1:13" x14ac:dyDescent="0.25">
      <c r="A117" s="22">
        <v>116</v>
      </c>
      <c r="B117" s="1" t="s">
        <v>478</v>
      </c>
      <c r="C117" s="4">
        <v>110</v>
      </c>
      <c r="D117" s="4" t="s">
        <v>19</v>
      </c>
      <c r="E117" s="4" t="s">
        <v>28</v>
      </c>
      <c r="F117" s="4">
        <v>150</v>
      </c>
      <c r="G117" s="4">
        <v>100</v>
      </c>
      <c r="H117" s="4">
        <v>50</v>
      </c>
      <c r="I117" s="4">
        <v>0</v>
      </c>
      <c r="J117" s="4">
        <v>0</v>
      </c>
      <c r="K117" s="4">
        <v>0</v>
      </c>
      <c r="L117" s="4">
        <v>58</v>
      </c>
      <c r="M117" s="3">
        <f t="shared" si="3"/>
        <v>358</v>
      </c>
    </row>
    <row r="118" spans="1:13" x14ac:dyDescent="0.25">
      <c r="A118" s="22">
        <v>117</v>
      </c>
      <c r="B118" s="1" t="s">
        <v>479</v>
      </c>
      <c r="C118" s="4">
        <v>96</v>
      </c>
      <c r="D118" s="4" t="s">
        <v>19</v>
      </c>
      <c r="E118" s="4" t="s">
        <v>28</v>
      </c>
      <c r="F118" s="4">
        <v>150</v>
      </c>
      <c r="G118" s="4">
        <v>100</v>
      </c>
      <c r="H118" s="4">
        <v>50</v>
      </c>
      <c r="I118" s="4">
        <v>0</v>
      </c>
      <c r="J118" s="4">
        <v>0</v>
      </c>
      <c r="K118" s="4">
        <v>0</v>
      </c>
      <c r="L118" s="4">
        <v>58</v>
      </c>
      <c r="M118" s="3">
        <f t="shared" si="3"/>
        <v>358</v>
      </c>
    </row>
    <row r="119" spans="1:13" x14ac:dyDescent="0.25">
      <c r="A119" s="22">
        <v>118</v>
      </c>
      <c r="B119" s="1" t="s">
        <v>145</v>
      </c>
      <c r="C119" s="4">
        <v>120</v>
      </c>
      <c r="D119" s="4" t="s">
        <v>19</v>
      </c>
      <c r="E119" s="4" t="s">
        <v>28</v>
      </c>
      <c r="F119" s="4">
        <v>150</v>
      </c>
      <c r="G119" s="4">
        <v>100</v>
      </c>
      <c r="H119" s="4">
        <v>50</v>
      </c>
      <c r="I119" s="4">
        <v>10</v>
      </c>
      <c r="J119" s="4">
        <v>0</v>
      </c>
      <c r="K119" s="4">
        <v>0</v>
      </c>
      <c r="L119" s="4">
        <v>34</v>
      </c>
      <c r="M119" s="3">
        <f t="shared" si="3"/>
        <v>344</v>
      </c>
    </row>
    <row r="120" spans="1:13" x14ac:dyDescent="0.25">
      <c r="A120" s="22">
        <v>119</v>
      </c>
      <c r="B120" s="1" t="s">
        <v>150</v>
      </c>
      <c r="C120" s="4">
        <v>4150</v>
      </c>
      <c r="D120" s="4" t="s">
        <v>19</v>
      </c>
      <c r="E120" s="4" t="s">
        <v>28</v>
      </c>
      <c r="F120" s="4">
        <v>150</v>
      </c>
      <c r="G120" s="4">
        <v>0</v>
      </c>
      <c r="H120" s="4">
        <v>50</v>
      </c>
      <c r="I120" s="4">
        <v>0</v>
      </c>
      <c r="J120" s="4">
        <v>0</v>
      </c>
      <c r="K120" s="4">
        <v>0</v>
      </c>
      <c r="L120" s="4">
        <v>142</v>
      </c>
      <c r="M120" s="3">
        <f t="shared" si="3"/>
        <v>342</v>
      </c>
    </row>
    <row r="121" spans="1:13" x14ac:dyDescent="0.25">
      <c r="A121" s="22">
        <v>120</v>
      </c>
      <c r="B121" s="34" t="s">
        <v>486</v>
      </c>
      <c r="C121" s="35">
        <v>50</v>
      </c>
      <c r="D121" s="4" t="s">
        <v>19</v>
      </c>
      <c r="E121" s="4" t="s">
        <v>421</v>
      </c>
      <c r="F121" s="35">
        <v>150</v>
      </c>
      <c r="G121" s="35">
        <v>100</v>
      </c>
      <c r="H121" s="35">
        <v>0</v>
      </c>
      <c r="I121" s="35">
        <v>10</v>
      </c>
      <c r="J121" s="35">
        <v>0</v>
      </c>
      <c r="K121" s="35">
        <v>0</v>
      </c>
      <c r="L121" s="35">
        <v>80</v>
      </c>
      <c r="M121" s="36">
        <f t="shared" si="3"/>
        <v>340</v>
      </c>
    </row>
    <row r="122" spans="1:13" x14ac:dyDescent="0.25">
      <c r="A122" s="22">
        <v>121</v>
      </c>
      <c r="B122" s="34" t="s">
        <v>487</v>
      </c>
      <c r="C122" s="35">
        <v>60</v>
      </c>
      <c r="D122" s="4" t="s">
        <v>19</v>
      </c>
      <c r="E122" s="35" t="s">
        <v>28</v>
      </c>
      <c r="F122" s="35">
        <v>150</v>
      </c>
      <c r="G122" s="35">
        <v>100</v>
      </c>
      <c r="H122" s="35">
        <v>20</v>
      </c>
      <c r="I122" s="35">
        <v>0</v>
      </c>
      <c r="J122" s="35">
        <v>0</v>
      </c>
      <c r="K122" s="35">
        <v>0</v>
      </c>
      <c r="L122" s="35">
        <v>60</v>
      </c>
      <c r="M122" s="36">
        <f t="shared" si="3"/>
        <v>330</v>
      </c>
    </row>
    <row r="123" spans="1:13" x14ac:dyDescent="0.25">
      <c r="A123" s="22">
        <v>122</v>
      </c>
      <c r="B123" s="1" t="s">
        <v>143</v>
      </c>
      <c r="C123" s="4">
        <v>38</v>
      </c>
      <c r="D123" s="4" t="s">
        <v>19</v>
      </c>
      <c r="E123" s="4" t="s">
        <v>28</v>
      </c>
      <c r="F123" s="4">
        <v>150</v>
      </c>
      <c r="G123" s="4">
        <v>100</v>
      </c>
      <c r="H123" s="4">
        <v>50</v>
      </c>
      <c r="I123" s="4">
        <v>0</v>
      </c>
      <c r="J123" s="4">
        <v>0</v>
      </c>
      <c r="K123" s="4">
        <v>0</v>
      </c>
      <c r="L123" s="4">
        <v>30</v>
      </c>
      <c r="M123" s="3">
        <f t="shared" si="3"/>
        <v>330</v>
      </c>
    </row>
    <row r="124" spans="1:13" x14ac:dyDescent="0.25">
      <c r="A124" s="22">
        <v>123</v>
      </c>
      <c r="B124" s="9" t="s">
        <v>399</v>
      </c>
      <c r="C124" s="4">
        <v>60</v>
      </c>
      <c r="D124" s="4" t="s">
        <v>19</v>
      </c>
      <c r="E124" s="4" t="s">
        <v>421</v>
      </c>
      <c r="F124" s="4">
        <v>150</v>
      </c>
      <c r="G124" s="4">
        <v>0</v>
      </c>
      <c r="H124" s="4">
        <v>50</v>
      </c>
      <c r="I124" s="4">
        <v>50</v>
      </c>
      <c r="J124" s="4">
        <v>0</v>
      </c>
      <c r="K124" s="4">
        <v>0</v>
      </c>
      <c r="L124" s="4">
        <v>65</v>
      </c>
      <c r="M124" s="3">
        <f t="shared" si="3"/>
        <v>315</v>
      </c>
    </row>
    <row r="125" spans="1:13" x14ac:dyDescent="0.25">
      <c r="A125" s="22">
        <v>124</v>
      </c>
      <c r="B125" s="9" t="s">
        <v>396</v>
      </c>
      <c r="C125" s="4">
        <v>80</v>
      </c>
      <c r="D125" s="4" t="s">
        <v>19</v>
      </c>
      <c r="E125" s="4" t="s">
        <v>421</v>
      </c>
      <c r="F125" s="4">
        <v>150</v>
      </c>
      <c r="G125" s="4">
        <v>100</v>
      </c>
      <c r="H125" s="4">
        <v>50</v>
      </c>
      <c r="I125" s="4">
        <v>10</v>
      </c>
      <c r="J125" s="4">
        <v>0</v>
      </c>
      <c r="K125" s="4">
        <v>0</v>
      </c>
      <c r="L125" s="4">
        <v>0</v>
      </c>
      <c r="M125" s="3">
        <f t="shared" si="3"/>
        <v>310</v>
      </c>
    </row>
    <row r="126" spans="1:13" x14ac:dyDescent="0.25">
      <c r="A126" s="22">
        <v>125</v>
      </c>
      <c r="B126" s="9" t="s">
        <v>397</v>
      </c>
      <c r="C126" s="4">
        <v>96</v>
      </c>
      <c r="D126" s="4" t="s">
        <v>19</v>
      </c>
      <c r="E126" s="4" t="s">
        <v>421</v>
      </c>
      <c r="F126" s="4">
        <v>150</v>
      </c>
      <c r="G126" s="4">
        <v>100</v>
      </c>
      <c r="H126" s="4">
        <v>50</v>
      </c>
      <c r="I126" s="4">
        <v>10</v>
      </c>
      <c r="J126" s="4">
        <v>0</v>
      </c>
      <c r="K126" s="4">
        <v>0</v>
      </c>
      <c r="L126" s="4">
        <v>0</v>
      </c>
      <c r="M126" s="3">
        <f t="shared" si="3"/>
        <v>310</v>
      </c>
    </row>
    <row r="127" spans="1:13" x14ac:dyDescent="0.25">
      <c r="A127" s="22">
        <v>126</v>
      </c>
      <c r="B127" s="34" t="s">
        <v>488</v>
      </c>
      <c r="C127" s="35">
        <v>62</v>
      </c>
      <c r="D127" s="35" t="s">
        <v>19</v>
      </c>
      <c r="E127" s="35" t="s">
        <v>421</v>
      </c>
      <c r="F127" s="35">
        <v>150</v>
      </c>
      <c r="G127" s="35">
        <v>100</v>
      </c>
      <c r="H127" s="35">
        <v>0</v>
      </c>
      <c r="I127" s="35">
        <v>0</v>
      </c>
      <c r="J127" s="35">
        <v>0</v>
      </c>
      <c r="K127" s="35">
        <v>0</v>
      </c>
      <c r="L127" s="35">
        <v>60</v>
      </c>
      <c r="M127" s="36">
        <f t="shared" si="3"/>
        <v>310</v>
      </c>
    </row>
    <row r="128" spans="1:13" x14ac:dyDescent="0.25">
      <c r="A128" s="22">
        <v>127</v>
      </c>
      <c r="B128" s="1" t="s">
        <v>506</v>
      </c>
      <c r="C128" s="4">
        <v>40</v>
      </c>
      <c r="D128" s="4" t="s">
        <v>19</v>
      </c>
      <c r="E128" s="4" t="s">
        <v>421</v>
      </c>
      <c r="F128" s="4">
        <v>150</v>
      </c>
      <c r="G128" s="4">
        <v>100</v>
      </c>
      <c r="H128" s="4">
        <v>20</v>
      </c>
      <c r="I128" s="4">
        <v>0</v>
      </c>
      <c r="J128" s="4">
        <v>0</v>
      </c>
      <c r="K128" s="4">
        <v>0</v>
      </c>
      <c r="L128" s="4">
        <v>36</v>
      </c>
      <c r="M128" s="3">
        <f t="shared" si="3"/>
        <v>306</v>
      </c>
    </row>
    <row r="129" spans="1:13" x14ac:dyDescent="0.25">
      <c r="A129" s="22">
        <v>128</v>
      </c>
      <c r="B129" s="1" t="s">
        <v>484</v>
      </c>
      <c r="C129" s="4">
        <v>293</v>
      </c>
      <c r="D129" s="4" t="s">
        <v>19</v>
      </c>
      <c r="E129" s="4" t="s">
        <v>421</v>
      </c>
      <c r="F129" s="4">
        <v>150</v>
      </c>
      <c r="G129" s="4">
        <v>100</v>
      </c>
      <c r="H129" s="4">
        <v>50</v>
      </c>
      <c r="I129" s="4">
        <v>0</v>
      </c>
      <c r="J129" s="4">
        <v>0</v>
      </c>
      <c r="K129" s="4">
        <v>0</v>
      </c>
      <c r="L129" s="4">
        <v>0</v>
      </c>
      <c r="M129" s="3">
        <f t="shared" si="3"/>
        <v>300</v>
      </c>
    </row>
    <row r="130" spans="1:13" x14ac:dyDescent="0.25">
      <c r="A130" s="22">
        <v>129</v>
      </c>
      <c r="B130" s="34" t="s">
        <v>3</v>
      </c>
      <c r="C130" s="4">
        <v>112</v>
      </c>
      <c r="D130" s="4" t="s">
        <v>19</v>
      </c>
      <c r="E130" s="4" t="s">
        <v>421</v>
      </c>
      <c r="F130" s="4">
        <v>150</v>
      </c>
      <c r="G130" s="4">
        <v>100</v>
      </c>
      <c r="H130" s="4">
        <v>50</v>
      </c>
      <c r="I130" s="4">
        <v>0</v>
      </c>
      <c r="J130" s="4">
        <v>0</v>
      </c>
      <c r="K130" s="4">
        <v>0</v>
      </c>
      <c r="L130" s="4">
        <v>0</v>
      </c>
      <c r="M130" s="3">
        <f t="shared" ref="M130:M161" si="4">SUM(E130:L130)</f>
        <v>300</v>
      </c>
    </row>
  </sheetData>
  <sortState ref="A2:M130">
    <sortCondition descending="1" ref="M2"/>
  </sortState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23"/>
  <sheetViews>
    <sheetView zoomScale="110" zoomScaleNormal="110" workbookViewId="0">
      <selection activeCell="B62" sqref="B62"/>
    </sheetView>
  </sheetViews>
  <sheetFormatPr defaultRowHeight="15" x14ac:dyDescent="0.25"/>
  <cols>
    <col min="1" max="1" width="5.42578125" customWidth="1"/>
    <col min="2" max="2" width="54.7109375" customWidth="1"/>
    <col min="3" max="3" width="10.7109375" style="49" customWidth="1"/>
    <col min="4" max="4" width="10.140625" style="39" customWidth="1"/>
    <col min="5" max="6" width="9.140625" style="39"/>
    <col min="11" max="11" width="10" customWidth="1"/>
    <col min="13" max="13" width="7.42578125" customWidth="1"/>
  </cols>
  <sheetData>
    <row r="1" spans="1:13" ht="147.75" customHeight="1" x14ac:dyDescent="0.25">
      <c r="A1" s="29" t="s">
        <v>0</v>
      </c>
      <c r="B1" s="30" t="s">
        <v>517</v>
      </c>
      <c r="C1" s="37" t="s">
        <v>502</v>
      </c>
      <c r="D1" s="31" t="s">
        <v>1</v>
      </c>
      <c r="E1" s="31" t="s">
        <v>424</v>
      </c>
      <c r="F1" s="31" t="s">
        <v>43</v>
      </c>
      <c r="G1" s="31" t="s">
        <v>512</v>
      </c>
      <c r="H1" s="31" t="s">
        <v>370</v>
      </c>
      <c r="I1" s="31" t="s">
        <v>412</v>
      </c>
      <c r="J1" s="31" t="s">
        <v>411</v>
      </c>
      <c r="K1" s="31" t="s">
        <v>413</v>
      </c>
      <c r="L1" s="31" t="s">
        <v>23</v>
      </c>
      <c r="M1" s="32" t="s">
        <v>20</v>
      </c>
    </row>
    <row r="2" spans="1:13" x14ac:dyDescent="0.25">
      <c r="A2" s="3">
        <v>1</v>
      </c>
      <c r="B2" s="14" t="s">
        <v>312</v>
      </c>
      <c r="C2" s="42">
        <f>268.2+225+35.4+19.6+56.4+28.3+130.4+138.7+27.3+103.3+23.1+64+135+44.3</f>
        <v>1298.9999999999998</v>
      </c>
      <c r="D2" s="15" t="s">
        <v>19</v>
      </c>
      <c r="E2" s="50" t="s">
        <v>421</v>
      </c>
      <c r="F2" s="15">
        <v>150</v>
      </c>
      <c r="G2" s="15">
        <v>100</v>
      </c>
      <c r="H2" s="15">
        <v>200</v>
      </c>
      <c r="I2" s="15">
        <v>0</v>
      </c>
      <c r="J2" s="15">
        <v>100</v>
      </c>
      <c r="K2" s="15">
        <v>0</v>
      </c>
      <c r="L2" s="15">
        <v>760</v>
      </c>
      <c r="M2" s="3">
        <f t="shared" ref="M2:M33" si="0">SUM(E2:L2)</f>
        <v>1310</v>
      </c>
    </row>
    <row r="3" spans="1:13" x14ac:dyDescent="0.25">
      <c r="A3" s="3">
        <v>2</v>
      </c>
      <c r="B3" s="14" t="s">
        <v>305</v>
      </c>
      <c r="C3" s="43">
        <f>756+496+172+415.5+138+478.1+90.9+371.8+231.4+261+295+474-92+181.2+204.6+67.9</f>
        <v>4541.4000000000005</v>
      </c>
      <c r="D3" s="15" t="s">
        <v>19</v>
      </c>
      <c r="E3" s="15" t="s">
        <v>423</v>
      </c>
      <c r="F3" s="15">
        <v>150</v>
      </c>
      <c r="G3" s="15">
        <v>100</v>
      </c>
      <c r="H3" s="15">
        <v>50</v>
      </c>
      <c r="I3" s="15">
        <v>30</v>
      </c>
      <c r="J3" s="15">
        <v>200</v>
      </c>
      <c r="K3" s="15">
        <v>0</v>
      </c>
      <c r="L3" s="15">
        <v>660</v>
      </c>
      <c r="M3" s="3">
        <f t="shared" si="0"/>
        <v>1190</v>
      </c>
    </row>
    <row r="4" spans="1:13" ht="15" customHeight="1" x14ac:dyDescent="0.25">
      <c r="A4" s="3">
        <v>3</v>
      </c>
      <c r="B4" s="14" t="s">
        <v>510</v>
      </c>
      <c r="C4" s="44">
        <f>285+106.8+147+90+85+161.1+306+95+100+86.6</f>
        <v>1462.5</v>
      </c>
      <c r="D4" s="15" t="s">
        <v>29</v>
      </c>
      <c r="E4" s="15" t="s">
        <v>423</v>
      </c>
      <c r="F4" s="15">
        <v>150</v>
      </c>
      <c r="G4" s="15">
        <v>100</v>
      </c>
      <c r="H4" s="15">
        <v>200</v>
      </c>
      <c r="I4" s="15">
        <v>60</v>
      </c>
      <c r="J4" s="4">
        <v>100</v>
      </c>
      <c r="K4" s="15">
        <v>0</v>
      </c>
      <c r="L4" s="15">
        <v>360</v>
      </c>
      <c r="M4" s="3">
        <f t="shared" si="0"/>
        <v>970</v>
      </c>
    </row>
    <row r="5" spans="1:13" x14ac:dyDescent="0.25">
      <c r="A5" s="3">
        <v>4</v>
      </c>
      <c r="B5" s="1" t="s">
        <v>279</v>
      </c>
      <c r="C5" s="43">
        <f>524.8+962.2+402.3+1244.6+1141.8+338.9+309.8+253+648.9+853.2</f>
        <v>6679.4999999999991</v>
      </c>
      <c r="D5" s="4" t="s">
        <v>19</v>
      </c>
      <c r="E5" s="4" t="s">
        <v>423</v>
      </c>
      <c r="F5" s="15">
        <v>150</v>
      </c>
      <c r="G5" s="4">
        <v>100</v>
      </c>
      <c r="H5" s="4">
        <v>20</v>
      </c>
      <c r="I5" s="4">
        <v>80</v>
      </c>
      <c r="J5" s="4">
        <v>100</v>
      </c>
      <c r="K5" s="4">
        <v>0</v>
      </c>
      <c r="L5" s="4">
        <v>420</v>
      </c>
      <c r="M5" s="3">
        <f t="shared" si="0"/>
        <v>870</v>
      </c>
    </row>
    <row r="6" spans="1:13" x14ac:dyDescent="0.25">
      <c r="A6" s="3">
        <v>5</v>
      </c>
      <c r="B6" s="1" t="s">
        <v>311</v>
      </c>
      <c r="C6" s="44">
        <f>304.8+35+909.9+292+203.6+442.1</f>
        <v>2187.4</v>
      </c>
      <c r="D6" s="4" t="s">
        <v>19</v>
      </c>
      <c r="E6" s="23" t="s">
        <v>28</v>
      </c>
      <c r="F6" s="15">
        <v>150</v>
      </c>
      <c r="G6" s="4">
        <v>100</v>
      </c>
      <c r="H6" s="4">
        <v>20</v>
      </c>
      <c r="I6" s="4">
        <v>0</v>
      </c>
      <c r="J6" s="4">
        <v>100</v>
      </c>
      <c r="K6" s="4">
        <v>0</v>
      </c>
      <c r="L6" s="4">
        <v>480</v>
      </c>
      <c r="M6" s="3">
        <f t="shared" si="0"/>
        <v>850</v>
      </c>
    </row>
    <row r="7" spans="1:13" ht="15.75" customHeight="1" x14ac:dyDescent="0.25">
      <c r="A7" s="3">
        <v>6</v>
      </c>
      <c r="B7" s="1" t="s">
        <v>285</v>
      </c>
      <c r="C7" s="44">
        <f>383.7+941.1+347.6+56</f>
        <v>1728.4</v>
      </c>
      <c r="D7" s="4" t="s">
        <v>19</v>
      </c>
      <c r="E7" s="4" t="s">
        <v>421</v>
      </c>
      <c r="F7" s="15">
        <v>150</v>
      </c>
      <c r="G7" s="4">
        <v>100</v>
      </c>
      <c r="H7" s="4">
        <v>200</v>
      </c>
      <c r="I7" s="4">
        <v>50</v>
      </c>
      <c r="J7" s="15">
        <v>0</v>
      </c>
      <c r="K7" s="15">
        <v>0</v>
      </c>
      <c r="L7" s="4">
        <v>280</v>
      </c>
      <c r="M7" s="3">
        <f t="shared" si="0"/>
        <v>780</v>
      </c>
    </row>
    <row r="8" spans="1:13" x14ac:dyDescent="0.25">
      <c r="A8" s="3">
        <v>7</v>
      </c>
      <c r="B8" s="1" t="s">
        <v>432</v>
      </c>
      <c r="C8" s="44">
        <f>136.2+488.2+48.8+249.8+50.8+17.5</f>
        <v>991.3</v>
      </c>
      <c r="D8" s="4" t="s">
        <v>19</v>
      </c>
      <c r="E8" s="4" t="s">
        <v>423</v>
      </c>
      <c r="F8" s="15">
        <v>150</v>
      </c>
      <c r="G8" s="4">
        <v>100</v>
      </c>
      <c r="H8" s="4">
        <v>200</v>
      </c>
      <c r="I8" s="4">
        <v>60</v>
      </c>
      <c r="J8" s="4">
        <v>0</v>
      </c>
      <c r="K8" s="4">
        <v>0</v>
      </c>
      <c r="L8" s="4">
        <v>180</v>
      </c>
      <c r="M8" s="3">
        <f t="shared" si="0"/>
        <v>690</v>
      </c>
    </row>
    <row r="9" spans="1:13" x14ac:dyDescent="0.25">
      <c r="A9" s="3">
        <v>8</v>
      </c>
      <c r="B9" s="1" t="s">
        <v>310</v>
      </c>
      <c r="C9" s="44">
        <f>348.2+58.3</f>
        <v>406.5</v>
      </c>
      <c r="D9" s="4" t="s">
        <v>28</v>
      </c>
      <c r="E9" s="4" t="s">
        <v>28</v>
      </c>
      <c r="F9" s="4">
        <v>150</v>
      </c>
      <c r="G9" s="4">
        <v>100</v>
      </c>
      <c r="H9" s="4">
        <v>200</v>
      </c>
      <c r="I9" s="4">
        <v>0</v>
      </c>
      <c r="J9" s="4">
        <v>0</v>
      </c>
      <c r="K9" s="4">
        <v>0</v>
      </c>
      <c r="L9" s="4">
        <v>180</v>
      </c>
      <c r="M9" s="3">
        <f t="shared" si="0"/>
        <v>630</v>
      </c>
    </row>
    <row r="10" spans="1:13" x14ac:dyDescent="0.25">
      <c r="A10" s="3">
        <v>9</v>
      </c>
      <c r="B10" s="9" t="s">
        <v>509</v>
      </c>
      <c r="C10" s="44"/>
      <c r="D10" s="4" t="s">
        <v>508</v>
      </c>
      <c r="E10" s="4" t="s">
        <v>28</v>
      </c>
      <c r="F10" s="4">
        <v>20</v>
      </c>
      <c r="G10" s="4">
        <v>100</v>
      </c>
      <c r="H10" s="4">
        <v>200</v>
      </c>
      <c r="I10" s="4">
        <v>30</v>
      </c>
      <c r="J10" s="4">
        <v>100</v>
      </c>
      <c r="K10" s="4">
        <v>100</v>
      </c>
      <c r="L10" s="4">
        <v>70</v>
      </c>
      <c r="M10" s="3">
        <f t="shared" si="0"/>
        <v>620</v>
      </c>
    </row>
    <row r="11" spans="1:13" x14ac:dyDescent="0.25">
      <c r="A11" s="3">
        <v>10</v>
      </c>
      <c r="B11" s="1" t="s">
        <v>300</v>
      </c>
      <c r="C11" s="44">
        <v>3909.3</v>
      </c>
      <c r="D11" s="4" t="s">
        <v>19</v>
      </c>
      <c r="E11" s="4" t="s">
        <v>421</v>
      </c>
      <c r="F11" s="4">
        <v>150</v>
      </c>
      <c r="G11" s="4">
        <v>100</v>
      </c>
      <c r="H11" s="4">
        <v>200</v>
      </c>
      <c r="I11" s="4">
        <v>60</v>
      </c>
      <c r="J11" s="4">
        <v>100</v>
      </c>
      <c r="K11" s="4">
        <v>0</v>
      </c>
      <c r="L11" s="23">
        <v>0</v>
      </c>
      <c r="M11" s="3">
        <f t="shared" si="0"/>
        <v>610</v>
      </c>
    </row>
    <row r="12" spans="1:13" x14ac:dyDescent="0.25">
      <c r="A12" s="3">
        <v>11</v>
      </c>
      <c r="B12" s="1" t="s">
        <v>359</v>
      </c>
      <c r="C12" s="44">
        <f>123.2+37.1+257+81.7+134</f>
        <v>633</v>
      </c>
      <c r="D12" s="4" t="s">
        <v>19</v>
      </c>
      <c r="E12" s="4" t="s">
        <v>423</v>
      </c>
      <c r="F12" s="4">
        <v>150</v>
      </c>
      <c r="G12" s="4">
        <v>100</v>
      </c>
      <c r="H12" s="4">
        <v>50</v>
      </c>
      <c r="I12" s="4">
        <v>0</v>
      </c>
      <c r="J12" s="4">
        <v>0</v>
      </c>
      <c r="K12" s="4">
        <v>0</v>
      </c>
      <c r="L12" s="4">
        <v>300</v>
      </c>
      <c r="M12" s="3">
        <f t="shared" si="0"/>
        <v>600</v>
      </c>
    </row>
    <row r="13" spans="1:13" x14ac:dyDescent="0.25">
      <c r="A13" s="3">
        <v>12</v>
      </c>
      <c r="B13" s="1" t="s">
        <v>218</v>
      </c>
      <c r="C13" s="44"/>
      <c r="D13" s="4" t="s">
        <v>28</v>
      </c>
      <c r="E13" s="4" t="s">
        <v>28</v>
      </c>
      <c r="F13" s="4">
        <v>150</v>
      </c>
      <c r="G13" s="4">
        <v>100</v>
      </c>
      <c r="H13" s="4">
        <v>200</v>
      </c>
      <c r="I13" s="4">
        <v>10</v>
      </c>
      <c r="J13" s="4">
        <v>0</v>
      </c>
      <c r="K13" s="4">
        <v>100</v>
      </c>
      <c r="L13" s="4">
        <v>29</v>
      </c>
      <c r="M13" s="3">
        <f t="shared" si="0"/>
        <v>589</v>
      </c>
    </row>
    <row r="14" spans="1:13" x14ac:dyDescent="0.25">
      <c r="A14" s="3">
        <v>13</v>
      </c>
      <c r="B14" s="16" t="s">
        <v>520</v>
      </c>
      <c r="C14" s="45"/>
      <c r="D14" s="23" t="s">
        <v>28</v>
      </c>
      <c r="E14" s="23" t="s">
        <v>28</v>
      </c>
      <c r="F14" s="23">
        <v>150</v>
      </c>
      <c r="G14" s="23">
        <v>100</v>
      </c>
      <c r="H14" s="23">
        <v>200</v>
      </c>
      <c r="I14" s="23">
        <v>30</v>
      </c>
      <c r="J14" s="23">
        <v>0</v>
      </c>
      <c r="K14" s="23">
        <v>100</v>
      </c>
      <c r="L14" s="23">
        <v>1</v>
      </c>
      <c r="M14" s="26">
        <f t="shared" si="0"/>
        <v>581</v>
      </c>
    </row>
    <row r="15" spans="1:13" x14ac:dyDescent="0.25">
      <c r="A15" s="3">
        <v>14</v>
      </c>
      <c r="B15" s="1" t="s">
        <v>297</v>
      </c>
      <c r="C15" s="44">
        <f>414+413.4+104.1+45.1+46.8+87.2</f>
        <v>1110.5999999999999</v>
      </c>
      <c r="D15" s="4" t="s">
        <v>29</v>
      </c>
      <c r="E15" s="4" t="s">
        <v>421</v>
      </c>
      <c r="F15" s="4">
        <v>150</v>
      </c>
      <c r="G15" s="4">
        <v>100</v>
      </c>
      <c r="H15" s="4">
        <v>200</v>
      </c>
      <c r="I15" s="4">
        <v>70</v>
      </c>
      <c r="J15" s="4">
        <v>0</v>
      </c>
      <c r="K15" s="4">
        <v>0</v>
      </c>
      <c r="L15" s="4">
        <v>30</v>
      </c>
      <c r="M15" s="3">
        <f t="shared" si="0"/>
        <v>550</v>
      </c>
    </row>
    <row r="16" spans="1:13" x14ac:dyDescent="0.25">
      <c r="A16" s="3">
        <v>15</v>
      </c>
      <c r="B16" s="1" t="s">
        <v>209</v>
      </c>
      <c r="C16" s="44"/>
      <c r="D16" s="4" t="s">
        <v>28</v>
      </c>
      <c r="E16" s="4" t="s">
        <v>421</v>
      </c>
      <c r="F16" s="4">
        <v>20</v>
      </c>
      <c r="G16" s="4">
        <v>100</v>
      </c>
      <c r="H16" s="4">
        <v>200</v>
      </c>
      <c r="I16" s="4">
        <v>0</v>
      </c>
      <c r="J16" s="4">
        <v>100</v>
      </c>
      <c r="K16" s="4">
        <v>100</v>
      </c>
      <c r="L16" s="4">
        <v>6</v>
      </c>
      <c r="M16" s="3">
        <f t="shared" si="0"/>
        <v>526</v>
      </c>
    </row>
    <row r="17" spans="1:13" s="11" customFormat="1" x14ac:dyDescent="0.25">
      <c r="A17" s="3">
        <v>16</v>
      </c>
      <c r="B17" s="2" t="s">
        <v>27</v>
      </c>
      <c r="C17" s="46">
        <v>122.4</v>
      </c>
      <c r="D17" s="4" t="s">
        <v>28</v>
      </c>
      <c r="E17" s="4" t="s">
        <v>28</v>
      </c>
      <c r="F17" s="4">
        <v>150</v>
      </c>
      <c r="G17" s="4">
        <v>100</v>
      </c>
      <c r="H17" s="4">
        <v>200</v>
      </c>
      <c r="I17" s="4">
        <v>0</v>
      </c>
      <c r="J17" s="4">
        <v>0</v>
      </c>
      <c r="K17" s="4">
        <v>0</v>
      </c>
      <c r="L17" s="4">
        <v>70</v>
      </c>
      <c r="M17" s="3">
        <f t="shared" si="0"/>
        <v>520</v>
      </c>
    </row>
    <row r="18" spans="1:13" s="11" customFormat="1" x14ac:dyDescent="0.25">
      <c r="A18" s="3">
        <v>17</v>
      </c>
      <c r="B18" s="1" t="s">
        <v>375</v>
      </c>
      <c r="C18" s="44">
        <v>493</v>
      </c>
      <c r="D18" s="4" t="s">
        <v>19</v>
      </c>
      <c r="E18" s="4" t="s">
        <v>423</v>
      </c>
      <c r="F18" s="4">
        <v>150</v>
      </c>
      <c r="G18" s="4">
        <v>100</v>
      </c>
      <c r="H18" s="4">
        <v>50</v>
      </c>
      <c r="I18" s="4">
        <v>0</v>
      </c>
      <c r="J18" s="4">
        <v>0</v>
      </c>
      <c r="K18" s="4">
        <v>0</v>
      </c>
      <c r="L18" s="4">
        <v>220</v>
      </c>
      <c r="M18" s="3">
        <f t="shared" si="0"/>
        <v>520</v>
      </c>
    </row>
    <row r="19" spans="1:13" s="11" customFormat="1" x14ac:dyDescent="0.25">
      <c r="A19" s="3">
        <v>18</v>
      </c>
      <c r="B19" s="34" t="s">
        <v>428</v>
      </c>
      <c r="C19" s="44">
        <f>1689+199+688</f>
        <v>2576</v>
      </c>
      <c r="D19" s="4" t="s">
        <v>19</v>
      </c>
      <c r="E19" s="4" t="s">
        <v>421</v>
      </c>
      <c r="F19" s="4">
        <v>150</v>
      </c>
      <c r="G19" s="4">
        <v>100</v>
      </c>
      <c r="H19" s="4">
        <v>50</v>
      </c>
      <c r="I19" s="4">
        <v>60</v>
      </c>
      <c r="J19" s="4">
        <v>0</v>
      </c>
      <c r="K19" s="4">
        <v>100</v>
      </c>
      <c r="L19" s="4">
        <v>58</v>
      </c>
      <c r="M19" s="3">
        <f t="shared" si="0"/>
        <v>518</v>
      </c>
    </row>
    <row r="20" spans="1:13" x14ac:dyDescent="0.25">
      <c r="A20" s="3">
        <v>19</v>
      </c>
      <c r="B20" s="1" t="s">
        <v>420</v>
      </c>
      <c r="C20" s="44">
        <f>22.8+75.3+124.6+68.4+225.5+233</f>
        <v>749.6</v>
      </c>
      <c r="D20" s="4" t="s">
        <v>29</v>
      </c>
      <c r="E20" s="4" t="s">
        <v>421</v>
      </c>
      <c r="F20" s="4">
        <v>100</v>
      </c>
      <c r="G20" s="4">
        <v>100</v>
      </c>
      <c r="H20" s="4">
        <v>150</v>
      </c>
      <c r="I20" s="4">
        <v>50</v>
      </c>
      <c r="J20" s="4">
        <v>100</v>
      </c>
      <c r="K20" s="4">
        <v>0</v>
      </c>
      <c r="L20" s="4">
        <v>0</v>
      </c>
      <c r="M20" s="21">
        <f t="shared" si="0"/>
        <v>500</v>
      </c>
    </row>
    <row r="21" spans="1:13" x14ac:dyDescent="0.25">
      <c r="A21" s="3">
        <v>20</v>
      </c>
      <c r="B21" s="1" t="s">
        <v>200</v>
      </c>
      <c r="C21" s="44">
        <f>220.6+280.4+422.8+409.1+345.4</f>
        <v>1678.3000000000002</v>
      </c>
      <c r="D21" s="4" t="s">
        <v>29</v>
      </c>
      <c r="E21" s="4" t="s">
        <v>421</v>
      </c>
      <c r="F21" s="4">
        <v>150</v>
      </c>
      <c r="G21" s="4">
        <v>100</v>
      </c>
      <c r="H21" s="4">
        <v>200</v>
      </c>
      <c r="I21" s="4">
        <v>10</v>
      </c>
      <c r="J21" s="4">
        <v>0</v>
      </c>
      <c r="K21" s="4">
        <v>0</v>
      </c>
      <c r="L21" s="4">
        <v>29</v>
      </c>
      <c r="M21" s="3">
        <f t="shared" si="0"/>
        <v>489</v>
      </c>
    </row>
    <row r="22" spans="1:13" x14ac:dyDescent="0.25">
      <c r="A22" s="3">
        <v>21</v>
      </c>
      <c r="B22" s="1" t="s">
        <v>378</v>
      </c>
      <c r="C22" s="44">
        <f>486+756+529+445+907+415</f>
        <v>3538</v>
      </c>
      <c r="D22" s="4" t="s">
        <v>29</v>
      </c>
      <c r="E22" s="4" t="s">
        <v>421</v>
      </c>
      <c r="F22" s="4">
        <v>100</v>
      </c>
      <c r="G22" s="4">
        <v>100</v>
      </c>
      <c r="H22" s="4">
        <v>200</v>
      </c>
      <c r="I22" s="4">
        <v>80</v>
      </c>
      <c r="J22" s="4">
        <v>0</v>
      </c>
      <c r="K22" s="4">
        <v>0</v>
      </c>
      <c r="L22" s="4">
        <v>0</v>
      </c>
      <c r="M22" s="3">
        <f t="shared" si="0"/>
        <v>480</v>
      </c>
    </row>
    <row r="23" spans="1:13" x14ac:dyDescent="0.25">
      <c r="A23" s="3">
        <v>22</v>
      </c>
      <c r="B23" s="16" t="s">
        <v>382</v>
      </c>
      <c r="C23" s="44"/>
      <c r="D23" s="4" t="s">
        <v>28</v>
      </c>
      <c r="E23" s="4" t="s">
        <v>28</v>
      </c>
      <c r="F23" s="4">
        <v>150</v>
      </c>
      <c r="G23" s="4">
        <v>100</v>
      </c>
      <c r="H23" s="4">
        <v>200</v>
      </c>
      <c r="I23" s="4">
        <v>0</v>
      </c>
      <c r="J23" s="4">
        <v>0</v>
      </c>
      <c r="K23" s="4">
        <v>0</v>
      </c>
      <c r="L23" s="4">
        <v>24</v>
      </c>
      <c r="M23" s="3">
        <f t="shared" si="0"/>
        <v>474</v>
      </c>
    </row>
    <row r="24" spans="1:13" x14ac:dyDescent="0.25">
      <c r="A24" s="3">
        <v>23</v>
      </c>
      <c r="B24" s="1" t="s">
        <v>271</v>
      </c>
      <c r="C24" s="44">
        <f>294.8+191.9+513.7+316.5</f>
        <v>1316.9</v>
      </c>
      <c r="D24" s="4" t="s">
        <v>19</v>
      </c>
      <c r="E24" s="4" t="s">
        <v>423</v>
      </c>
      <c r="F24" s="4">
        <v>150</v>
      </c>
      <c r="G24" s="4">
        <v>100</v>
      </c>
      <c r="H24" s="4">
        <v>50</v>
      </c>
      <c r="I24" s="4">
        <v>10</v>
      </c>
      <c r="J24" s="4">
        <v>100</v>
      </c>
      <c r="K24" s="4">
        <v>0</v>
      </c>
      <c r="L24" s="4">
        <v>60</v>
      </c>
      <c r="M24" s="3">
        <f t="shared" si="0"/>
        <v>470</v>
      </c>
    </row>
    <row r="25" spans="1:13" x14ac:dyDescent="0.25">
      <c r="A25" s="3">
        <v>24</v>
      </c>
      <c r="B25" s="16" t="s">
        <v>381</v>
      </c>
      <c r="C25" s="44"/>
      <c r="D25" s="4" t="s">
        <v>28</v>
      </c>
      <c r="E25" s="4" t="s">
        <v>28</v>
      </c>
      <c r="F25" s="4">
        <v>150</v>
      </c>
      <c r="G25" s="4">
        <v>100</v>
      </c>
      <c r="H25" s="4">
        <v>200</v>
      </c>
      <c r="I25" s="4">
        <v>10</v>
      </c>
      <c r="J25" s="4">
        <v>0</v>
      </c>
      <c r="K25" s="4">
        <v>0</v>
      </c>
      <c r="L25" s="4">
        <v>4</v>
      </c>
      <c r="M25" s="3">
        <f t="shared" si="0"/>
        <v>464</v>
      </c>
    </row>
    <row r="26" spans="1:13" ht="15.75" customHeight="1" x14ac:dyDescent="0.25">
      <c r="A26" s="3">
        <v>25</v>
      </c>
      <c r="B26" s="2" t="s">
        <v>26</v>
      </c>
      <c r="C26" s="44"/>
      <c r="D26" s="4" t="s">
        <v>28</v>
      </c>
      <c r="E26" s="4" t="s">
        <v>28</v>
      </c>
      <c r="F26" s="4">
        <v>150</v>
      </c>
      <c r="G26" s="4">
        <v>100</v>
      </c>
      <c r="H26" s="4">
        <v>200</v>
      </c>
      <c r="I26" s="4">
        <v>0</v>
      </c>
      <c r="J26" s="4">
        <v>0</v>
      </c>
      <c r="K26" s="4">
        <v>0</v>
      </c>
      <c r="L26" s="4">
        <v>13</v>
      </c>
      <c r="M26" s="3">
        <f t="shared" si="0"/>
        <v>463</v>
      </c>
    </row>
    <row r="27" spans="1:13" x14ac:dyDescent="0.25">
      <c r="A27" s="3">
        <v>26</v>
      </c>
      <c r="B27" s="1" t="s">
        <v>355</v>
      </c>
      <c r="C27" s="44">
        <f>101.1+220.8+273.9+301.6+137.9+190.4+815.2</f>
        <v>2040.9</v>
      </c>
      <c r="D27" s="4" t="s">
        <v>29</v>
      </c>
      <c r="E27" s="4" t="s">
        <v>421</v>
      </c>
      <c r="F27" s="4">
        <v>100</v>
      </c>
      <c r="G27" s="4">
        <v>100</v>
      </c>
      <c r="H27" s="4">
        <v>200</v>
      </c>
      <c r="I27" s="4">
        <v>60</v>
      </c>
      <c r="J27" s="4">
        <v>0</v>
      </c>
      <c r="K27" s="4">
        <v>0</v>
      </c>
      <c r="L27" s="4">
        <v>0</v>
      </c>
      <c r="M27" s="3">
        <f t="shared" si="0"/>
        <v>460</v>
      </c>
    </row>
    <row r="28" spans="1:13" x14ac:dyDescent="0.25">
      <c r="A28" s="3">
        <v>27</v>
      </c>
      <c r="B28" s="1" t="s">
        <v>15</v>
      </c>
      <c r="C28" s="44"/>
      <c r="D28" s="4" t="s">
        <v>28</v>
      </c>
      <c r="E28" s="4" t="s">
        <v>28</v>
      </c>
      <c r="F28" s="4">
        <v>20</v>
      </c>
      <c r="G28" s="4">
        <v>100</v>
      </c>
      <c r="H28" s="4">
        <v>200</v>
      </c>
      <c r="I28" s="4">
        <v>30</v>
      </c>
      <c r="J28" s="4">
        <v>0</v>
      </c>
      <c r="K28" s="4">
        <v>100</v>
      </c>
      <c r="L28" s="4">
        <v>10</v>
      </c>
      <c r="M28" s="21">
        <f t="shared" si="0"/>
        <v>460</v>
      </c>
    </row>
    <row r="29" spans="1:13" x14ac:dyDescent="0.25">
      <c r="A29" s="3">
        <v>28</v>
      </c>
      <c r="B29" s="1" t="s">
        <v>267</v>
      </c>
      <c r="C29" s="44">
        <f>364.7+92.5</f>
        <v>457.2</v>
      </c>
      <c r="D29" s="4" t="s">
        <v>29</v>
      </c>
      <c r="E29" s="4" t="s">
        <v>423</v>
      </c>
      <c r="F29" s="4">
        <v>150</v>
      </c>
      <c r="G29" s="4">
        <v>100</v>
      </c>
      <c r="H29" s="4">
        <v>200</v>
      </c>
      <c r="I29" s="4">
        <v>10</v>
      </c>
      <c r="J29" s="4">
        <v>0</v>
      </c>
      <c r="K29" s="4">
        <v>0</v>
      </c>
      <c r="L29" s="4">
        <v>0</v>
      </c>
      <c r="M29" s="3">
        <f t="shared" si="0"/>
        <v>460</v>
      </c>
    </row>
    <row r="30" spans="1:13" ht="16.5" customHeight="1" x14ac:dyDescent="0.25">
      <c r="A30" s="3">
        <v>29</v>
      </c>
      <c r="B30" s="1" t="s">
        <v>358</v>
      </c>
      <c r="C30" s="44"/>
      <c r="D30" s="4" t="s">
        <v>28</v>
      </c>
      <c r="E30" s="4" t="s">
        <v>28</v>
      </c>
      <c r="F30" s="4">
        <v>150</v>
      </c>
      <c r="G30" s="4">
        <v>100</v>
      </c>
      <c r="H30" s="4">
        <v>200</v>
      </c>
      <c r="I30" s="4">
        <v>0</v>
      </c>
      <c r="J30" s="4">
        <v>0</v>
      </c>
      <c r="K30" s="4">
        <v>0</v>
      </c>
      <c r="L30" s="4">
        <v>0</v>
      </c>
      <c r="M30" s="3">
        <f t="shared" si="0"/>
        <v>450</v>
      </c>
    </row>
    <row r="31" spans="1:13" x14ac:dyDescent="0.25">
      <c r="A31" s="3">
        <v>30</v>
      </c>
      <c r="B31" s="1" t="s">
        <v>194</v>
      </c>
      <c r="C31" s="44"/>
      <c r="D31" s="4" t="s">
        <v>28</v>
      </c>
      <c r="E31" s="4" t="s">
        <v>28</v>
      </c>
      <c r="F31" s="4">
        <v>20</v>
      </c>
      <c r="G31" s="4">
        <v>100</v>
      </c>
      <c r="H31" s="4">
        <v>200</v>
      </c>
      <c r="I31" s="4">
        <v>10</v>
      </c>
      <c r="J31" s="4">
        <v>0</v>
      </c>
      <c r="K31" s="4">
        <v>100</v>
      </c>
      <c r="L31" s="4">
        <v>15</v>
      </c>
      <c r="M31" s="3">
        <f t="shared" si="0"/>
        <v>445</v>
      </c>
    </row>
    <row r="32" spans="1:13" x14ac:dyDescent="0.25">
      <c r="A32" s="3">
        <v>31</v>
      </c>
      <c r="B32" s="1" t="s">
        <v>231</v>
      </c>
      <c r="C32" s="44"/>
      <c r="D32" s="4" t="s">
        <v>28</v>
      </c>
      <c r="E32" s="4" t="s">
        <v>28</v>
      </c>
      <c r="F32" s="4">
        <v>20</v>
      </c>
      <c r="G32" s="4">
        <v>100</v>
      </c>
      <c r="H32" s="4">
        <v>200</v>
      </c>
      <c r="I32" s="4">
        <v>0</v>
      </c>
      <c r="J32" s="4">
        <v>0</v>
      </c>
      <c r="K32" s="4">
        <v>100</v>
      </c>
      <c r="L32" s="4">
        <v>24</v>
      </c>
      <c r="M32" s="3">
        <f t="shared" si="0"/>
        <v>444</v>
      </c>
    </row>
    <row r="33" spans="1:13" ht="14.25" customHeight="1" x14ac:dyDescent="0.25">
      <c r="A33" s="3">
        <v>32</v>
      </c>
      <c r="B33" s="1" t="s">
        <v>373</v>
      </c>
      <c r="C33" s="44">
        <v>129.9</v>
      </c>
      <c r="D33" s="4" t="s">
        <v>28</v>
      </c>
      <c r="E33" s="4" t="s">
        <v>28</v>
      </c>
      <c r="F33" s="4">
        <v>100</v>
      </c>
      <c r="G33" s="4">
        <v>100</v>
      </c>
      <c r="H33" s="4">
        <v>200</v>
      </c>
      <c r="I33" s="4">
        <v>40</v>
      </c>
      <c r="J33" s="4">
        <v>0</v>
      </c>
      <c r="K33" s="4">
        <v>0</v>
      </c>
      <c r="L33" s="4">
        <v>0</v>
      </c>
      <c r="M33" s="3">
        <f t="shared" si="0"/>
        <v>440</v>
      </c>
    </row>
    <row r="34" spans="1:13" ht="15.75" customHeight="1" x14ac:dyDescent="0.25">
      <c r="A34" s="3">
        <v>33</v>
      </c>
      <c r="B34" s="1" t="s">
        <v>307</v>
      </c>
      <c r="C34" s="44">
        <f>777.4+38.5+17.3+12.5+199+28.5+599.7+77.9+186.3+39.6</f>
        <v>1976.6999999999998</v>
      </c>
      <c r="D34" s="4" t="s">
        <v>19</v>
      </c>
      <c r="E34" s="4" t="s">
        <v>421</v>
      </c>
      <c r="F34" s="4">
        <v>150</v>
      </c>
      <c r="G34" s="4">
        <v>100</v>
      </c>
      <c r="H34" s="4">
        <v>150</v>
      </c>
      <c r="I34" s="4">
        <v>40</v>
      </c>
      <c r="J34" s="4">
        <v>0</v>
      </c>
      <c r="K34" s="4">
        <v>0</v>
      </c>
      <c r="L34" s="4">
        <v>0</v>
      </c>
      <c r="M34" s="3">
        <f t="shared" ref="M34:M65" si="1">SUM(E34:L34)</f>
        <v>440</v>
      </c>
    </row>
    <row r="35" spans="1:13" ht="14.25" customHeight="1" x14ac:dyDescent="0.25">
      <c r="A35" s="3">
        <v>34</v>
      </c>
      <c r="B35" s="1" t="s">
        <v>349</v>
      </c>
      <c r="C35" s="44"/>
      <c r="D35" s="4" t="s">
        <v>28</v>
      </c>
      <c r="E35" s="4" t="s">
        <v>28</v>
      </c>
      <c r="F35" s="4">
        <v>20</v>
      </c>
      <c r="G35" s="4">
        <v>100</v>
      </c>
      <c r="H35" s="4">
        <v>200</v>
      </c>
      <c r="I35" s="4">
        <v>10</v>
      </c>
      <c r="J35" s="4">
        <v>0</v>
      </c>
      <c r="K35" s="4">
        <v>100</v>
      </c>
      <c r="L35" s="4">
        <v>10</v>
      </c>
      <c r="M35" s="3">
        <f t="shared" si="1"/>
        <v>440</v>
      </c>
    </row>
    <row r="36" spans="1:13" ht="15.75" customHeight="1" x14ac:dyDescent="0.25">
      <c r="A36" s="3">
        <v>35</v>
      </c>
      <c r="B36" s="1" t="s">
        <v>251</v>
      </c>
      <c r="C36" s="44"/>
      <c r="D36" s="4" t="s">
        <v>28</v>
      </c>
      <c r="E36" s="4" t="s">
        <v>28</v>
      </c>
      <c r="F36" s="4">
        <v>20</v>
      </c>
      <c r="G36" s="4">
        <v>100</v>
      </c>
      <c r="H36" s="4">
        <v>200</v>
      </c>
      <c r="I36" s="4">
        <v>0</v>
      </c>
      <c r="J36" s="4">
        <v>0</v>
      </c>
      <c r="K36" s="4">
        <v>100</v>
      </c>
      <c r="L36" s="4">
        <v>17</v>
      </c>
      <c r="M36" s="3">
        <f t="shared" si="1"/>
        <v>437</v>
      </c>
    </row>
    <row r="37" spans="1:13" x14ac:dyDescent="0.25">
      <c r="A37" s="3">
        <v>36</v>
      </c>
      <c r="B37" s="1" t="s">
        <v>244</v>
      </c>
      <c r="C37" s="44"/>
      <c r="D37" s="4" t="s">
        <v>28</v>
      </c>
      <c r="E37" s="4" t="s">
        <v>28</v>
      </c>
      <c r="F37" s="4">
        <v>20</v>
      </c>
      <c r="G37" s="4">
        <v>100</v>
      </c>
      <c r="H37" s="4">
        <v>200</v>
      </c>
      <c r="I37" s="4">
        <v>0</v>
      </c>
      <c r="J37" s="4">
        <v>0</v>
      </c>
      <c r="K37" s="4">
        <v>100</v>
      </c>
      <c r="L37" s="4">
        <v>15</v>
      </c>
      <c r="M37" s="3">
        <f t="shared" si="1"/>
        <v>435</v>
      </c>
    </row>
    <row r="38" spans="1:13" x14ac:dyDescent="0.25">
      <c r="A38" s="3">
        <v>37</v>
      </c>
      <c r="B38" s="1" t="s">
        <v>245</v>
      </c>
      <c r="C38" s="44"/>
      <c r="D38" s="4" t="s">
        <v>28</v>
      </c>
      <c r="E38" s="4" t="s">
        <v>28</v>
      </c>
      <c r="F38" s="4">
        <v>20</v>
      </c>
      <c r="G38" s="4">
        <v>100</v>
      </c>
      <c r="H38" s="4">
        <v>200</v>
      </c>
      <c r="I38" s="4">
        <v>0</v>
      </c>
      <c r="J38" s="4">
        <v>0</v>
      </c>
      <c r="K38" s="4">
        <v>100</v>
      </c>
      <c r="L38" s="4">
        <v>14</v>
      </c>
      <c r="M38" s="3">
        <f t="shared" si="1"/>
        <v>434</v>
      </c>
    </row>
    <row r="39" spans="1:13" ht="16.5" customHeight="1" x14ac:dyDescent="0.25">
      <c r="A39" s="3">
        <v>38</v>
      </c>
      <c r="B39" s="1" t="s">
        <v>247</v>
      </c>
      <c r="C39" s="44"/>
      <c r="D39" s="4" t="s">
        <v>28</v>
      </c>
      <c r="E39" s="4" t="s">
        <v>28</v>
      </c>
      <c r="F39" s="4">
        <v>20</v>
      </c>
      <c r="G39" s="4">
        <v>100</v>
      </c>
      <c r="H39" s="4">
        <v>200</v>
      </c>
      <c r="I39" s="4">
        <v>0</v>
      </c>
      <c r="J39" s="4">
        <v>0</v>
      </c>
      <c r="K39" s="4">
        <v>100</v>
      </c>
      <c r="L39" s="4">
        <v>14</v>
      </c>
      <c r="M39" s="3">
        <f t="shared" si="1"/>
        <v>434</v>
      </c>
    </row>
    <row r="40" spans="1:13" x14ac:dyDescent="0.25">
      <c r="A40" s="3">
        <v>39</v>
      </c>
      <c r="B40" s="1" t="s">
        <v>286</v>
      </c>
      <c r="C40" s="44"/>
      <c r="D40" s="4" t="s">
        <v>28</v>
      </c>
      <c r="E40" s="4" t="s">
        <v>28</v>
      </c>
      <c r="F40" s="4">
        <v>100</v>
      </c>
      <c r="G40" s="4">
        <v>100</v>
      </c>
      <c r="H40" s="4">
        <v>200</v>
      </c>
      <c r="I40" s="4">
        <v>30</v>
      </c>
      <c r="J40" s="4">
        <v>0</v>
      </c>
      <c r="K40" s="4">
        <v>0</v>
      </c>
      <c r="L40" s="4">
        <v>0</v>
      </c>
      <c r="M40" s="3">
        <f t="shared" si="1"/>
        <v>430</v>
      </c>
    </row>
    <row r="41" spans="1:13" x14ac:dyDescent="0.25">
      <c r="A41" s="3">
        <v>40</v>
      </c>
      <c r="B41" s="9" t="s">
        <v>235</v>
      </c>
      <c r="C41" s="44"/>
      <c r="D41" s="4" t="s">
        <v>28</v>
      </c>
      <c r="E41" s="4" t="s">
        <v>28</v>
      </c>
      <c r="F41" s="4">
        <v>20</v>
      </c>
      <c r="G41" s="4">
        <v>100</v>
      </c>
      <c r="H41" s="4">
        <v>200</v>
      </c>
      <c r="I41" s="4">
        <v>0</v>
      </c>
      <c r="J41" s="4">
        <v>0</v>
      </c>
      <c r="K41" s="4">
        <v>100</v>
      </c>
      <c r="L41" s="4">
        <v>8</v>
      </c>
      <c r="M41" s="3">
        <f t="shared" si="1"/>
        <v>428</v>
      </c>
    </row>
    <row r="42" spans="1:13" x14ac:dyDescent="0.25">
      <c r="A42" s="3">
        <v>41</v>
      </c>
      <c r="B42" s="1" t="s">
        <v>341</v>
      </c>
      <c r="C42" s="44">
        <v>316</v>
      </c>
      <c r="D42" s="4" t="s">
        <v>21</v>
      </c>
      <c r="E42" s="4" t="s">
        <v>421</v>
      </c>
      <c r="F42" s="4">
        <v>150</v>
      </c>
      <c r="G42" s="4">
        <v>100</v>
      </c>
      <c r="H42" s="4">
        <v>50</v>
      </c>
      <c r="I42" s="4">
        <v>0</v>
      </c>
      <c r="J42" s="4">
        <v>0</v>
      </c>
      <c r="K42" s="4">
        <v>0</v>
      </c>
      <c r="L42" s="4">
        <v>120</v>
      </c>
      <c r="M42" s="3">
        <f t="shared" si="1"/>
        <v>420</v>
      </c>
    </row>
    <row r="43" spans="1:13" x14ac:dyDescent="0.25">
      <c r="A43" s="3">
        <v>42</v>
      </c>
      <c r="B43" s="1" t="s">
        <v>206</v>
      </c>
      <c r="C43" s="44">
        <v>487.2</v>
      </c>
      <c r="D43" s="4" t="s">
        <v>21</v>
      </c>
      <c r="E43" s="4" t="s">
        <v>421</v>
      </c>
      <c r="F43" s="4">
        <v>150</v>
      </c>
      <c r="G43" s="4">
        <v>100</v>
      </c>
      <c r="H43" s="4">
        <v>50</v>
      </c>
      <c r="I43" s="4">
        <v>10</v>
      </c>
      <c r="J43" s="4">
        <v>100</v>
      </c>
      <c r="K43" s="4">
        <v>0</v>
      </c>
      <c r="L43" s="4">
        <v>7</v>
      </c>
      <c r="M43" s="3">
        <f t="shared" si="1"/>
        <v>417</v>
      </c>
    </row>
    <row r="44" spans="1:13" x14ac:dyDescent="0.25">
      <c r="A44" s="3">
        <v>43</v>
      </c>
      <c r="B44" s="1" t="s">
        <v>184</v>
      </c>
      <c r="C44" s="44">
        <f>424+80.8+320</f>
        <v>824.8</v>
      </c>
      <c r="D44" s="4" t="s">
        <v>19</v>
      </c>
      <c r="E44" s="4" t="s">
        <v>423</v>
      </c>
      <c r="F44" s="4">
        <v>150</v>
      </c>
      <c r="G44" s="4">
        <v>100</v>
      </c>
      <c r="H44" s="4">
        <v>50</v>
      </c>
      <c r="I44" s="4">
        <v>0</v>
      </c>
      <c r="J44" s="4">
        <v>100</v>
      </c>
      <c r="K44" s="4">
        <v>0</v>
      </c>
      <c r="L44" s="4">
        <v>0</v>
      </c>
      <c r="M44" s="3">
        <f t="shared" si="1"/>
        <v>400</v>
      </c>
    </row>
    <row r="45" spans="1:13" x14ac:dyDescent="0.25">
      <c r="A45" s="3">
        <v>44</v>
      </c>
      <c r="B45" s="1" t="s">
        <v>210</v>
      </c>
      <c r="C45" s="44">
        <f>11.8+203.7</f>
        <v>215.5</v>
      </c>
      <c r="D45" s="4" t="s">
        <v>19</v>
      </c>
      <c r="E45" s="4" t="s">
        <v>421</v>
      </c>
      <c r="F45" s="4">
        <v>20</v>
      </c>
      <c r="G45" s="4">
        <v>100</v>
      </c>
      <c r="H45" s="4">
        <v>50</v>
      </c>
      <c r="I45" s="4">
        <v>0</v>
      </c>
      <c r="J45" s="4">
        <v>100</v>
      </c>
      <c r="K45" s="4">
        <v>100</v>
      </c>
      <c r="L45" s="4">
        <v>25</v>
      </c>
      <c r="M45" s="3">
        <f t="shared" si="1"/>
        <v>395</v>
      </c>
    </row>
    <row r="46" spans="1:13" x14ac:dyDescent="0.25">
      <c r="A46" s="3">
        <v>45</v>
      </c>
      <c r="B46" s="1" t="s">
        <v>52</v>
      </c>
      <c r="C46" s="44">
        <f>314.2+71.8+337.1</f>
        <v>723.1</v>
      </c>
      <c r="D46" s="4" t="s">
        <v>19</v>
      </c>
      <c r="E46" s="4" t="s">
        <v>423</v>
      </c>
      <c r="F46" s="4">
        <v>150</v>
      </c>
      <c r="G46" s="4">
        <v>100</v>
      </c>
      <c r="H46" s="4">
        <v>0</v>
      </c>
      <c r="I46" s="4">
        <v>20</v>
      </c>
      <c r="J46" s="4">
        <v>0</v>
      </c>
      <c r="K46" s="4">
        <v>100</v>
      </c>
      <c r="L46" s="4">
        <v>15</v>
      </c>
      <c r="M46" s="3">
        <f t="shared" si="1"/>
        <v>385</v>
      </c>
    </row>
    <row r="47" spans="1:13" ht="15.75" customHeight="1" x14ac:dyDescent="0.25">
      <c r="A47" s="3">
        <v>46</v>
      </c>
      <c r="B47" s="2" t="s">
        <v>158</v>
      </c>
      <c r="C47" s="44"/>
      <c r="D47" s="4" t="s">
        <v>28</v>
      </c>
      <c r="E47" s="4" t="s">
        <v>28</v>
      </c>
      <c r="F47" s="4">
        <v>20</v>
      </c>
      <c r="G47" s="4">
        <v>100</v>
      </c>
      <c r="H47" s="4">
        <v>200</v>
      </c>
      <c r="I47" s="4">
        <v>0</v>
      </c>
      <c r="J47" s="12">
        <v>0</v>
      </c>
      <c r="K47" s="12">
        <v>0</v>
      </c>
      <c r="L47" s="4">
        <v>34</v>
      </c>
      <c r="M47" s="3">
        <f t="shared" si="1"/>
        <v>354</v>
      </c>
    </row>
    <row r="48" spans="1:13" x14ac:dyDescent="0.25">
      <c r="A48" s="3">
        <v>47</v>
      </c>
      <c r="B48" s="1" t="s">
        <v>229</v>
      </c>
      <c r="C48" s="44"/>
      <c r="D48" s="4" t="s">
        <v>28</v>
      </c>
      <c r="E48" s="4" t="s">
        <v>28</v>
      </c>
      <c r="F48" s="4">
        <v>20</v>
      </c>
      <c r="G48" s="4">
        <v>100</v>
      </c>
      <c r="H48" s="4">
        <v>200</v>
      </c>
      <c r="I48" s="4">
        <v>0</v>
      </c>
      <c r="J48" s="4">
        <v>0</v>
      </c>
      <c r="K48" s="4">
        <v>0</v>
      </c>
      <c r="L48" s="4">
        <v>12</v>
      </c>
      <c r="M48" s="3">
        <f t="shared" si="1"/>
        <v>332</v>
      </c>
    </row>
    <row r="49" spans="1:13" x14ac:dyDescent="0.25">
      <c r="A49" s="3">
        <v>48</v>
      </c>
      <c r="B49" s="18" t="s">
        <v>14</v>
      </c>
      <c r="C49" s="48"/>
      <c r="D49" s="27" t="s">
        <v>28</v>
      </c>
      <c r="E49" s="27" t="s">
        <v>28</v>
      </c>
      <c r="F49" s="27">
        <v>20</v>
      </c>
      <c r="G49" s="27">
        <v>100</v>
      </c>
      <c r="H49" s="27">
        <v>200</v>
      </c>
      <c r="I49" s="27">
        <v>0</v>
      </c>
      <c r="J49" s="27">
        <v>0</v>
      </c>
      <c r="K49" s="27">
        <v>0</v>
      </c>
      <c r="L49" s="27">
        <v>11</v>
      </c>
      <c r="M49" s="28">
        <f t="shared" si="1"/>
        <v>331</v>
      </c>
    </row>
    <row r="50" spans="1:13" x14ac:dyDescent="0.25">
      <c r="A50" s="3">
        <v>49</v>
      </c>
      <c r="B50" s="1" t="s">
        <v>13</v>
      </c>
      <c r="C50" s="46"/>
      <c r="D50" s="4" t="s">
        <v>29</v>
      </c>
      <c r="E50" s="4" t="s">
        <v>28</v>
      </c>
      <c r="F50" s="4">
        <v>20</v>
      </c>
      <c r="G50" s="4">
        <v>100</v>
      </c>
      <c r="H50" s="4">
        <v>200</v>
      </c>
      <c r="I50" s="4">
        <v>10</v>
      </c>
      <c r="J50" s="4">
        <v>0</v>
      </c>
      <c r="K50" s="4">
        <v>0</v>
      </c>
      <c r="L50" s="23">
        <v>0</v>
      </c>
      <c r="M50" s="3">
        <f t="shared" si="1"/>
        <v>330</v>
      </c>
    </row>
    <row r="51" spans="1:13" ht="30" x14ac:dyDescent="0.25">
      <c r="A51" s="3">
        <v>50</v>
      </c>
      <c r="B51" s="2" t="s">
        <v>33</v>
      </c>
      <c r="C51" s="44"/>
      <c r="D51" s="4" t="s">
        <v>28</v>
      </c>
      <c r="E51" s="4" t="s">
        <v>28</v>
      </c>
      <c r="F51" s="4">
        <v>20</v>
      </c>
      <c r="G51" s="4">
        <v>100</v>
      </c>
      <c r="H51" s="4">
        <v>200</v>
      </c>
      <c r="I51" s="4">
        <v>0</v>
      </c>
      <c r="J51" s="12">
        <v>0</v>
      </c>
      <c r="K51" s="12">
        <v>0</v>
      </c>
      <c r="L51" s="4">
        <v>9</v>
      </c>
      <c r="M51" s="3">
        <f t="shared" si="1"/>
        <v>329</v>
      </c>
    </row>
    <row r="52" spans="1:13" ht="15.75" customHeight="1" x14ac:dyDescent="0.25">
      <c r="A52" s="3">
        <v>51</v>
      </c>
      <c r="B52" s="1" t="s">
        <v>195</v>
      </c>
      <c r="C52" s="47" t="s">
        <v>503</v>
      </c>
      <c r="D52" s="4" t="s">
        <v>19</v>
      </c>
      <c r="E52" s="4" t="s">
        <v>421</v>
      </c>
      <c r="F52" s="4">
        <v>20</v>
      </c>
      <c r="G52" s="4">
        <v>100</v>
      </c>
      <c r="H52" s="4">
        <v>50</v>
      </c>
      <c r="I52" s="4">
        <v>30</v>
      </c>
      <c r="J52" s="4">
        <v>0</v>
      </c>
      <c r="K52" s="4">
        <v>100</v>
      </c>
      <c r="L52" s="4">
        <v>4</v>
      </c>
      <c r="M52" s="3">
        <f t="shared" si="1"/>
        <v>304</v>
      </c>
    </row>
    <row r="53" spans="1:13" x14ac:dyDescent="0.25">
      <c r="A53" s="3">
        <v>52</v>
      </c>
      <c r="B53" s="1" t="s">
        <v>168</v>
      </c>
      <c r="C53" s="44">
        <f>943+81+46+139.6+88+37+86.7+35.1+88.7</f>
        <v>1545.1</v>
      </c>
      <c r="D53" s="4" t="s">
        <v>22</v>
      </c>
      <c r="E53" s="4" t="s">
        <v>423</v>
      </c>
      <c r="F53" s="4">
        <v>20</v>
      </c>
      <c r="G53" s="4">
        <v>100</v>
      </c>
      <c r="H53" s="4">
        <v>50</v>
      </c>
      <c r="I53" s="4">
        <v>10</v>
      </c>
      <c r="J53" s="4">
        <v>0</v>
      </c>
      <c r="K53" s="4">
        <v>100</v>
      </c>
      <c r="L53" s="4">
        <v>23</v>
      </c>
      <c r="M53" s="3">
        <f t="shared" si="1"/>
        <v>303</v>
      </c>
    </row>
    <row r="54" spans="1:13" x14ac:dyDescent="0.25">
      <c r="A54" s="3">
        <v>53</v>
      </c>
      <c r="B54" s="1" t="s">
        <v>221</v>
      </c>
      <c r="C54" s="44">
        <f>272.9+86.7+80.5</f>
        <v>440.09999999999997</v>
      </c>
      <c r="D54" s="4" t="s">
        <v>19</v>
      </c>
      <c r="E54" s="4" t="s">
        <v>421</v>
      </c>
      <c r="F54" s="4">
        <v>20</v>
      </c>
      <c r="G54" s="4">
        <v>100</v>
      </c>
      <c r="H54" s="4">
        <v>50</v>
      </c>
      <c r="I54" s="4">
        <v>10</v>
      </c>
      <c r="J54" s="4">
        <v>100</v>
      </c>
      <c r="K54" s="4">
        <v>0</v>
      </c>
      <c r="L54" s="4">
        <v>15</v>
      </c>
      <c r="M54" s="3">
        <f t="shared" si="1"/>
        <v>295</v>
      </c>
    </row>
    <row r="55" spans="1:13" x14ac:dyDescent="0.25">
      <c r="A55" s="3">
        <v>54</v>
      </c>
      <c r="B55" s="1" t="s">
        <v>207</v>
      </c>
      <c r="C55" s="44">
        <f>216+84</f>
        <v>300</v>
      </c>
      <c r="D55" s="4" t="s">
        <v>19</v>
      </c>
      <c r="E55" s="4" t="s">
        <v>423</v>
      </c>
      <c r="F55" s="4">
        <v>150</v>
      </c>
      <c r="G55" s="4">
        <v>0</v>
      </c>
      <c r="H55" s="4">
        <v>0</v>
      </c>
      <c r="I55" s="4">
        <v>0</v>
      </c>
      <c r="J55" s="4">
        <v>0</v>
      </c>
      <c r="K55" s="4">
        <v>100</v>
      </c>
      <c r="L55" s="4">
        <v>37</v>
      </c>
      <c r="M55" s="3">
        <f t="shared" si="1"/>
        <v>287</v>
      </c>
    </row>
    <row r="56" spans="1:13" x14ac:dyDescent="0.25">
      <c r="A56" s="3">
        <v>55</v>
      </c>
      <c r="B56" s="34" t="s">
        <v>217</v>
      </c>
      <c r="C56" s="44">
        <f>139.6+363.7</f>
        <v>503.29999999999995</v>
      </c>
      <c r="D56" s="4" t="s">
        <v>19</v>
      </c>
      <c r="E56" s="4" t="s">
        <v>421</v>
      </c>
      <c r="F56" s="4">
        <v>150</v>
      </c>
      <c r="G56" s="4">
        <v>100</v>
      </c>
      <c r="H56" s="4">
        <v>20</v>
      </c>
      <c r="I56" s="4">
        <v>0</v>
      </c>
      <c r="J56" s="4">
        <v>0</v>
      </c>
      <c r="K56" s="4">
        <v>0</v>
      </c>
      <c r="L56" s="4">
        <v>0</v>
      </c>
      <c r="M56" s="3">
        <f t="shared" si="1"/>
        <v>270</v>
      </c>
    </row>
    <row r="57" spans="1:13" x14ac:dyDescent="0.25">
      <c r="A57" s="3">
        <v>56</v>
      </c>
      <c r="B57" s="1" t="s">
        <v>192</v>
      </c>
      <c r="C57" s="46">
        <v>66</v>
      </c>
      <c r="D57" s="4" t="s">
        <v>19</v>
      </c>
      <c r="E57" s="4" t="s">
        <v>421</v>
      </c>
      <c r="F57" s="4">
        <v>20</v>
      </c>
      <c r="G57" s="4">
        <v>100</v>
      </c>
      <c r="H57" s="4">
        <v>0</v>
      </c>
      <c r="I57" s="4">
        <v>10</v>
      </c>
      <c r="J57" s="4">
        <v>0</v>
      </c>
      <c r="K57" s="4">
        <v>100</v>
      </c>
      <c r="L57" s="4">
        <v>2</v>
      </c>
      <c r="M57" s="3">
        <f t="shared" si="1"/>
        <v>232</v>
      </c>
    </row>
    <row r="58" spans="1:13" x14ac:dyDescent="0.25">
      <c r="A58" s="3">
        <v>57</v>
      </c>
      <c r="B58" s="1" t="s">
        <v>205</v>
      </c>
      <c r="C58" s="44">
        <f>308.4+443.5</f>
        <v>751.9</v>
      </c>
      <c r="D58" s="4" t="s">
        <v>19</v>
      </c>
      <c r="E58" s="4" t="s">
        <v>421</v>
      </c>
      <c r="F58" s="4">
        <v>150</v>
      </c>
      <c r="G58" s="4">
        <v>0</v>
      </c>
      <c r="H58" s="4">
        <v>50</v>
      </c>
      <c r="I58" s="4">
        <v>0</v>
      </c>
      <c r="J58" s="4">
        <v>0</v>
      </c>
      <c r="K58" s="4">
        <v>0</v>
      </c>
      <c r="L58" s="4">
        <v>17</v>
      </c>
      <c r="M58" s="3">
        <f t="shared" si="1"/>
        <v>217</v>
      </c>
    </row>
    <row r="59" spans="1:13" x14ac:dyDescent="0.25">
      <c r="A59" s="3">
        <v>58</v>
      </c>
      <c r="B59" s="1" t="s">
        <v>304</v>
      </c>
      <c r="C59" s="44">
        <f>216+113.5+414.2+199.5+171.8+241.6</f>
        <v>1356.6</v>
      </c>
      <c r="D59" s="4" t="s">
        <v>19</v>
      </c>
      <c r="E59" s="4" t="s">
        <v>423</v>
      </c>
      <c r="F59" s="4">
        <v>150</v>
      </c>
      <c r="G59" s="4">
        <v>0</v>
      </c>
      <c r="H59" s="4">
        <v>0</v>
      </c>
      <c r="I59" s="4">
        <v>60</v>
      </c>
      <c r="J59" s="4">
        <v>0</v>
      </c>
      <c r="K59" s="4">
        <v>0</v>
      </c>
      <c r="L59" s="4">
        <v>3</v>
      </c>
      <c r="M59" s="3">
        <f t="shared" si="1"/>
        <v>213</v>
      </c>
    </row>
    <row r="60" spans="1:13" x14ac:dyDescent="0.25">
      <c r="A60" s="3">
        <v>59</v>
      </c>
      <c r="B60" s="1" t="s">
        <v>213</v>
      </c>
      <c r="C60" s="44">
        <v>126.4</v>
      </c>
      <c r="D60" s="4" t="s">
        <v>19</v>
      </c>
      <c r="E60" s="4" t="s">
        <v>421</v>
      </c>
      <c r="F60" s="4">
        <v>150</v>
      </c>
      <c r="G60" s="4">
        <v>0</v>
      </c>
      <c r="H60" s="4">
        <v>20</v>
      </c>
      <c r="I60" s="4">
        <v>0</v>
      </c>
      <c r="J60" s="4">
        <v>0</v>
      </c>
      <c r="K60" s="4">
        <v>0</v>
      </c>
      <c r="L60" s="4">
        <v>7</v>
      </c>
      <c r="M60" s="3">
        <f t="shared" si="1"/>
        <v>177</v>
      </c>
    </row>
    <row r="70" ht="15" customHeight="1" x14ac:dyDescent="0.25"/>
    <row r="71" ht="15" customHeight="1" x14ac:dyDescent="0.25"/>
    <row r="100" spans="1:31" s="17" customFormat="1" x14ac:dyDescent="0.25">
      <c r="A100"/>
      <c r="B100"/>
      <c r="C100" s="49"/>
      <c r="D100" s="39"/>
      <c r="E100" s="39"/>
      <c r="F100" s="39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18" ht="16.5" customHeight="1" x14ac:dyDescent="0.25"/>
    <row r="121" ht="15.75" customHeight="1" x14ac:dyDescent="0.25"/>
    <row r="123" ht="16.5" customHeight="1" x14ac:dyDescent="0.25"/>
  </sheetData>
  <sortState ref="A2:M60">
    <sortCondition descending="1" ref="M2"/>
  </sortState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125"/>
  <sheetViews>
    <sheetView zoomScale="110" zoomScaleNormal="110" workbookViewId="0">
      <pane ySplit="1" topLeftCell="A2" activePane="bottomLeft" state="frozen"/>
      <selection pane="bottomLeft" activeCell="B114" sqref="B114"/>
    </sheetView>
  </sheetViews>
  <sheetFormatPr defaultRowHeight="15" x14ac:dyDescent="0.25"/>
  <cols>
    <col min="1" max="1" width="5.42578125" customWidth="1"/>
    <col min="2" max="2" width="54.7109375" customWidth="1"/>
    <col min="3" max="3" width="10.7109375" style="49" customWidth="1"/>
    <col min="4" max="4" width="10.140625" style="39" customWidth="1"/>
    <col min="5" max="6" width="9.140625" style="39"/>
    <col min="11" max="11" width="10" customWidth="1"/>
    <col min="13" max="13" width="7.42578125" customWidth="1"/>
  </cols>
  <sheetData>
    <row r="1" spans="1:13" ht="147.75" customHeight="1" x14ac:dyDescent="0.25">
      <c r="A1" s="29" t="s">
        <v>0</v>
      </c>
      <c r="B1" s="30" t="s">
        <v>372</v>
      </c>
      <c r="C1" s="37" t="s">
        <v>502</v>
      </c>
      <c r="D1" s="31" t="s">
        <v>1</v>
      </c>
      <c r="E1" s="31" t="s">
        <v>424</v>
      </c>
      <c r="F1" s="31" t="s">
        <v>43</v>
      </c>
      <c r="G1" s="31" t="s">
        <v>512</v>
      </c>
      <c r="H1" s="31" t="s">
        <v>370</v>
      </c>
      <c r="I1" s="31" t="s">
        <v>412</v>
      </c>
      <c r="J1" s="31" t="s">
        <v>411</v>
      </c>
      <c r="K1" s="31" t="s">
        <v>413</v>
      </c>
      <c r="L1" s="31" t="s">
        <v>23</v>
      </c>
      <c r="M1" s="32" t="s">
        <v>20</v>
      </c>
    </row>
    <row r="2" spans="1:13" x14ac:dyDescent="0.25">
      <c r="A2" s="3">
        <v>1</v>
      </c>
      <c r="B2" s="1" t="s">
        <v>277</v>
      </c>
      <c r="C2" s="44"/>
      <c r="D2" s="4" t="s">
        <v>28</v>
      </c>
      <c r="E2" s="4" t="s">
        <v>28</v>
      </c>
      <c r="F2" s="15">
        <v>150</v>
      </c>
      <c r="G2" s="4">
        <v>100</v>
      </c>
      <c r="H2" s="4">
        <v>200</v>
      </c>
      <c r="I2" s="4">
        <v>0</v>
      </c>
      <c r="J2" s="4">
        <v>300</v>
      </c>
      <c r="K2" s="4">
        <v>100</v>
      </c>
      <c r="L2" s="4">
        <v>240</v>
      </c>
      <c r="M2" s="3">
        <f t="shared" ref="M2:M33" si="0">SUM(E2:L2)</f>
        <v>1090</v>
      </c>
    </row>
    <row r="3" spans="1:13" x14ac:dyDescent="0.25">
      <c r="A3" s="3">
        <v>2</v>
      </c>
      <c r="B3" s="1" t="s">
        <v>306</v>
      </c>
      <c r="C3" s="44">
        <f>977+1165+1071+528.3+331+647+219</f>
        <v>4938.3</v>
      </c>
      <c r="D3" s="4" t="s">
        <v>19</v>
      </c>
      <c r="E3" s="4" t="s">
        <v>423</v>
      </c>
      <c r="F3" s="15">
        <v>150</v>
      </c>
      <c r="G3" s="4">
        <v>100</v>
      </c>
      <c r="H3" s="4">
        <v>150</v>
      </c>
      <c r="I3" s="4">
        <v>10</v>
      </c>
      <c r="J3" s="4">
        <v>0</v>
      </c>
      <c r="K3" s="4">
        <v>0</v>
      </c>
      <c r="L3" s="4">
        <v>540</v>
      </c>
      <c r="M3" s="3">
        <f t="shared" si="0"/>
        <v>950</v>
      </c>
    </row>
    <row r="4" spans="1:13" x14ac:dyDescent="0.25">
      <c r="A4" s="3">
        <v>3</v>
      </c>
      <c r="B4" s="1" t="s">
        <v>319</v>
      </c>
      <c r="C4" s="44">
        <f>44.2+217.6+107.6+15+131.4+35.5+326.9+150</f>
        <v>1028.1999999999998</v>
      </c>
      <c r="D4" s="4" t="s">
        <v>30</v>
      </c>
      <c r="E4" s="4" t="s">
        <v>421</v>
      </c>
      <c r="F4" s="15">
        <v>150</v>
      </c>
      <c r="G4" s="4">
        <v>100</v>
      </c>
      <c r="H4" s="4">
        <v>200</v>
      </c>
      <c r="I4" s="4">
        <v>30</v>
      </c>
      <c r="J4" s="4">
        <v>200</v>
      </c>
      <c r="K4" s="4">
        <v>0</v>
      </c>
      <c r="L4" s="4">
        <v>220</v>
      </c>
      <c r="M4" s="3">
        <f t="shared" si="0"/>
        <v>900</v>
      </c>
    </row>
    <row r="5" spans="1:13" x14ac:dyDescent="0.25">
      <c r="A5" s="3">
        <v>4</v>
      </c>
      <c r="B5" s="1" t="s">
        <v>308</v>
      </c>
      <c r="C5" s="44">
        <f>160.4+144.3+369+414+340.1+252.5</f>
        <v>1680.3000000000002</v>
      </c>
      <c r="D5" s="4" t="s">
        <v>19</v>
      </c>
      <c r="E5" s="4" t="s">
        <v>421</v>
      </c>
      <c r="F5" s="15">
        <v>150</v>
      </c>
      <c r="G5" s="4">
        <v>100</v>
      </c>
      <c r="H5" s="4">
        <v>50</v>
      </c>
      <c r="I5" s="4">
        <v>20</v>
      </c>
      <c r="J5" s="4">
        <v>100</v>
      </c>
      <c r="K5" s="4">
        <v>0</v>
      </c>
      <c r="L5" s="4">
        <v>376</v>
      </c>
      <c r="M5" s="3">
        <f t="shared" si="0"/>
        <v>796</v>
      </c>
    </row>
    <row r="6" spans="1:13" x14ac:dyDescent="0.25">
      <c r="A6" s="3">
        <v>5</v>
      </c>
      <c r="B6" s="1" t="s">
        <v>376</v>
      </c>
      <c r="C6" s="44">
        <f>154+34.8+159.8+154.5</f>
        <v>503.1</v>
      </c>
      <c r="D6" s="4" t="s">
        <v>19</v>
      </c>
      <c r="E6" s="4" t="s">
        <v>423</v>
      </c>
      <c r="F6" s="15">
        <v>150</v>
      </c>
      <c r="G6" s="4">
        <v>100</v>
      </c>
      <c r="H6" s="4">
        <v>200</v>
      </c>
      <c r="I6" s="4">
        <v>10</v>
      </c>
      <c r="J6" s="4">
        <v>200</v>
      </c>
      <c r="K6" s="4">
        <v>0</v>
      </c>
      <c r="L6" s="4">
        <v>134</v>
      </c>
      <c r="M6" s="3">
        <f t="shared" si="0"/>
        <v>794</v>
      </c>
    </row>
    <row r="7" spans="1:13" x14ac:dyDescent="0.25">
      <c r="A7" s="3">
        <v>6</v>
      </c>
      <c r="B7" s="1" t="s">
        <v>196</v>
      </c>
      <c r="C7" s="44">
        <f>23+70.9+127.4+35.8+80.4+8.2</f>
        <v>345.7</v>
      </c>
      <c r="D7" s="4" t="s">
        <v>19</v>
      </c>
      <c r="E7" s="4" t="s">
        <v>423</v>
      </c>
      <c r="F7" s="4">
        <v>200</v>
      </c>
      <c r="G7" s="4">
        <v>100</v>
      </c>
      <c r="H7" s="4">
        <v>200</v>
      </c>
      <c r="I7" s="4">
        <v>10</v>
      </c>
      <c r="J7" s="4">
        <v>200</v>
      </c>
      <c r="K7" s="4">
        <v>0</v>
      </c>
      <c r="L7" s="4">
        <v>25</v>
      </c>
      <c r="M7" s="3">
        <f t="shared" si="0"/>
        <v>735</v>
      </c>
    </row>
    <row r="8" spans="1:13" x14ac:dyDescent="0.25">
      <c r="A8" s="3">
        <v>7</v>
      </c>
      <c r="B8" s="1" t="s">
        <v>185</v>
      </c>
      <c r="C8" s="44">
        <v>599.4</v>
      </c>
      <c r="D8" s="4" t="s">
        <v>19</v>
      </c>
      <c r="E8" s="4" t="s">
        <v>423</v>
      </c>
      <c r="F8" s="4">
        <v>150</v>
      </c>
      <c r="G8" s="4">
        <v>100</v>
      </c>
      <c r="H8" s="4">
        <v>200</v>
      </c>
      <c r="I8" s="4">
        <v>20</v>
      </c>
      <c r="J8" s="4">
        <v>200</v>
      </c>
      <c r="K8" s="4">
        <v>0</v>
      </c>
      <c r="L8" s="4">
        <v>49</v>
      </c>
      <c r="M8" s="3">
        <f t="shared" si="0"/>
        <v>719</v>
      </c>
    </row>
    <row r="9" spans="1:13" x14ac:dyDescent="0.25">
      <c r="A9" s="3">
        <v>8</v>
      </c>
      <c r="B9" s="1" t="s">
        <v>302</v>
      </c>
      <c r="C9" s="44">
        <f>127.6+1176.9</f>
        <v>1304.5</v>
      </c>
      <c r="D9" s="4" t="s">
        <v>29</v>
      </c>
      <c r="E9" s="4" t="s">
        <v>423</v>
      </c>
      <c r="F9" s="4">
        <v>20</v>
      </c>
      <c r="G9" s="4">
        <v>100</v>
      </c>
      <c r="H9" s="4">
        <v>50</v>
      </c>
      <c r="I9" s="4">
        <v>10</v>
      </c>
      <c r="J9" s="4">
        <v>100</v>
      </c>
      <c r="K9" s="4">
        <v>100</v>
      </c>
      <c r="L9" s="4">
        <v>280</v>
      </c>
      <c r="M9" s="3">
        <f t="shared" si="0"/>
        <v>660</v>
      </c>
    </row>
    <row r="10" spans="1:13" x14ac:dyDescent="0.25">
      <c r="A10" s="3">
        <v>9</v>
      </c>
      <c r="B10" s="1" t="s">
        <v>299</v>
      </c>
      <c r="C10" s="44">
        <f>2088.6+1948</f>
        <v>4036.6</v>
      </c>
      <c r="D10" s="4" t="s">
        <v>29</v>
      </c>
      <c r="E10" s="4" t="s">
        <v>421</v>
      </c>
      <c r="F10" s="4">
        <v>150</v>
      </c>
      <c r="G10" s="4">
        <v>100</v>
      </c>
      <c r="H10" s="4">
        <v>200</v>
      </c>
      <c r="I10" s="4">
        <v>50</v>
      </c>
      <c r="J10" s="4">
        <v>0</v>
      </c>
      <c r="K10" s="4">
        <v>0</v>
      </c>
      <c r="L10" s="4">
        <v>142</v>
      </c>
      <c r="M10" s="3">
        <f t="shared" si="0"/>
        <v>642</v>
      </c>
    </row>
    <row r="11" spans="1:13" x14ac:dyDescent="0.25">
      <c r="A11" s="3">
        <v>10</v>
      </c>
      <c r="B11" s="16" t="s">
        <v>301</v>
      </c>
      <c r="C11" s="44">
        <v>1683.8</v>
      </c>
      <c r="D11" s="4" t="s">
        <v>29</v>
      </c>
      <c r="E11" s="4" t="s">
        <v>423</v>
      </c>
      <c r="F11" s="4">
        <v>20</v>
      </c>
      <c r="G11" s="4">
        <v>100</v>
      </c>
      <c r="H11" s="4">
        <v>200</v>
      </c>
      <c r="I11" s="4">
        <v>20</v>
      </c>
      <c r="J11" s="4">
        <v>100</v>
      </c>
      <c r="K11" s="4">
        <v>100</v>
      </c>
      <c r="L11" s="4">
        <v>101</v>
      </c>
      <c r="M11" s="3">
        <f t="shared" si="0"/>
        <v>641</v>
      </c>
    </row>
    <row r="12" spans="1:13" x14ac:dyDescent="0.25">
      <c r="A12" s="3">
        <v>11</v>
      </c>
      <c r="B12" s="2" t="s">
        <v>156</v>
      </c>
      <c r="C12" s="44">
        <f>374.2+407.2+436.7+99.1+1006.6+187.4+68.5+211</f>
        <v>2790.7</v>
      </c>
      <c r="D12" s="4" t="s">
        <v>19</v>
      </c>
      <c r="E12" s="4" t="s">
        <v>423</v>
      </c>
      <c r="F12" s="4">
        <v>150</v>
      </c>
      <c r="G12" s="4">
        <v>100</v>
      </c>
      <c r="H12" s="4">
        <v>50</v>
      </c>
      <c r="I12" s="4">
        <v>10</v>
      </c>
      <c r="J12" s="4">
        <v>300</v>
      </c>
      <c r="K12" s="4">
        <v>0</v>
      </c>
      <c r="L12" s="4">
        <v>17</v>
      </c>
      <c r="M12" s="3">
        <f t="shared" si="0"/>
        <v>627</v>
      </c>
    </row>
    <row r="13" spans="1:13" x14ac:dyDescent="0.25">
      <c r="A13" s="3">
        <v>12</v>
      </c>
      <c r="B13" s="1" t="s">
        <v>429</v>
      </c>
      <c r="C13" s="44">
        <f>1009.7+800.5+1168.3</f>
        <v>2978.5</v>
      </c>
      <c r="D13" s="4" t="s">
        <v>19</v>
      </c>
      <c r="E13" s="4" t="s">
        <v>421</v>
      </c>
      <c r="F13" s="4">
        <v>150</v>
      </c>
      <c r="G13" s="4">
        <v>100</v>
      </c>
      <c r="H13" s="4">
        <v>50</v>
      </c>
      <c r="I13" s="4">
        <v>50</v>
      </c>
      <c r="J13" s="4">
        <v>100</v>
      </c>
      <c r="K13" s="4">
        <v>100</v>
      </c>
      <c r="L13" s="4">
        <v>62</v>
      </c>
      <c r="M13" s="3">
        <f t="shared" si="0"/>
        <v>612</v>
      </c>
    </row>
    <row r="14" spans="1:13" x14ac:dyDescent="0.25">
      <c r="A14" s="3">
        <v>13</v>
      </c>
      <c r="B14" s="1" t="s">
        <v>313</v>
      </c>
      <c r="C14" s="44">
        <f>186.7+44.8+281.5+51.9+358.4+80.5+193.4+56.9+74.4+19.7+322.4+96.9+121.5+36.1</f>
        <v>1925.1000000000004</v>
      </c>
      <c r="D14" s="4" t="s">
        <v>28</v>
      </c>
      <c r="E14" s="23" t="s">
        <v>28</v>
      </c>
      <c r="F14" s="4">
        <v>150</v>
      </c>
      <c r="G14" s="4">
        <v>100</v>
      </c>
      <c r="H14" s="4">
        <v>200</v>
      </c>
      <c r="I14" s="4">
        <v>10</v>
      </c>
      <c r="J14" s="4">
        <v>100</v>
      </c>
      <c r="K14" s="4">
        <v>0</v>
      </c>
      <c r="L14" s="4">
        <v>40</v>
      </c>
      <c r="M14" s="3">
        <f t="shared" si="0"/>
        <v>600</v>
      </c>
    </row>
    <row r="15" spans="1:13" x14ac:dyDescent="0.25">
      <c r="A15" s="3">
        <v>14</v>
      </c>
      <c r="B15" s="1" t="s">
        <v>268</v>
      </c>
      <c r="C15" s="43">
        <f>95.5+495.1+499.1</f>
        <v>1089.7</v>
      </c>
      <c r="D15" s="4" t="s">
        <v>19</v>
      </c>
      <c r="E15" s="4" t="s">
        <v>421</v>
      </c>
      <c r="F15" s="4">
        <v>150</v>
      </c>
      <c r="G15" s="4">
        <v>100</v>
      </c>
      <c r="H15" s="4">
        <v>200</v>
      </c>
      <c r="I15" s="4">
        <v>10</v>
      </c>
      <c r="J15" s="4">
        <v>100</v>
      </c>
      <c r="K15" s="4">
        <v>0</v>
      </c>
      <c r="L15" s="4">
        <v>26</v>
      </c>
      <c r="M15" s="3">
        <f t="shared" si="0"/>
        <v>586</v>
      </c>
    </row>
    <row r="16" spans="1:13" x14ac:dyDescent="0.25">
      <c r="A16" s="3">
        <v>15</v>
      </c>
      <c r="B16" s="9" t="s">
        <v>189</v>
      </c>
      <c r="C16" s="44"/>
      <c r="D16" s="4" t="s">
        <v>28</v>
      </c>
      <c r="E16" s="4" t="s">
        <v>28</v>
      </c>
      <c r="F16" s="4">
        <v>150</v>
      </c>
      <c r="G16" s="4">
        <v>100</v>
      </c>
      <c r="H16" s="4">
        <v>200</v>
      </c>
      <c r="I16" s="4">
        <v>0</v>
      </c>
      <c r="J16" s="4">
        <v>0</v>
      </c>
      <c r="K16" s="4">
        <v>100</v>
      </c>
      <c r="L16" s="4">
        <v>32</v>
      </c>
      <c r="M16" s="3">
        <f t="shared" si="0"/>
        <v>582</v>
      </c>
    </row>
    <row r="17" spans="1:13" x14ac:dyDescent="0.25">
      <c r="A17" s="3">
        <v>16</v>
      </c>
      <c r="B17" s="1" t="s">
        <v>350</v>
      </c>
      <c r="C17" s="44"/>
      <c r="D17" s="4" t="s">
        <v>28</v>
      </c>
      <c r="E17" s="4" t="s">
        <v>28</v>
      </c>
      <c r="F17" s="4">
        <v>200</v>
      </c>
      <c r="G17" s="4">
        <v>100</v>
      </c>
      <c r="H17" s="4">
        <v>200</v>
      </c>
      <c r="I17" s="4">
        <v>10</v>
      </c>
      <c r="J17" s="4">
        <v>0</v>
      </c>
      <c r="K17" s="4">
        <v>0</v>
      </c>
      <c r="L17" s="4">
        <v>64</v>
      </c>
      <c r="M17" s="3">
        <f t="shared" si="0"/>
        <v>574</v>
      </c>
    </row>
    <row r="18" spans="1:13" x14ac:dyDescent="0.25">
      <c r="A18" s="3">
        <v>17</v>
      </c>
      <c r="B18" s="1" t="s">
        <v>379</v>
      </c>
      <c r="C18" s="46">
        <f>125.7+235.1+68</f>
        <v>428.8</v>
      </c>
      <c r="D18" s="4" t="s">
        <v>28</v>
      </c>
      <c r="E18" s="4" t="s">
        <v>28</v>
      </c>
      <c r="F18" s="4">
        <v>150</v>
      </c>
      <c r="G18" s="4">
        <v>100</v>
      </c>
      <c r="H18" s="4">
        <v>200</v>
      </c>
      <c r="I18" s="4">
        <v>20</v>
      </c>
      <c r="J18" s="4">
        <v>0</v>
      </c>
      <c r="K18" s="4">
        <v>0</v>
      </c>
      <c r="L18" s="4">
        <v>100</v>
      </c>
      <c r="M18" s="3">
        <f t="shared" si="0"/>
        <v>570</v>
      </c>
    </row>
    <row r="19" spans="1:13" x14ac:dyDescent="0.25">
      <c r="A19" s="3">
        <v>18</v>
      </c>
      <c r="B19" s="1" t="s">
        <v>211</v>
      </c>
      <c r="C19" s="44"/>
      <c r="D19" s="4" t="s">
        <v>28</v>
      </c>
      <c r="E19" s="4" t="s">
        <v>28</v>
      </c>
      <c r="F19" s="4">
        <v>150</v>
      </c>
      <c r="G19" s="4">
        <v>100</v>
      </c>
      <c r="H19" s="4">
        <v>200</v>
      </c>
      <c r="I19" s="4">
        <v>0</v>
      </c>
      <c r="J19" s="4">
        <v>0</v>
      </c>
      <c r="K19" s="4">
        <v>100</v>
      </c>
      <c r="L19" s="4">
        <v>4</v>
      </c>
      <c r="M19" s="3">
        <f t="shared" si="0"/>
        <v>554</v>
      </c>
    </row>
    <row r="20" spans="1:13" x14ac:dyDescent="0.25">
      <c r="A20" s="3">
        <v>19</v>
      </c>
      <c r="B20" s="1" t="s">
        <v>283</v>
      </c>
      <c r="C20" s="44"/>
      <c r="D20" s="4" t="s">
        <v>28</v>
      </c>
      <c r="E20" s="4" t="s">
        <v>28</v>
      </c>
      <c r="F20" s="4">
        <v>150</v>
      </c>
      <c r="G20" s="4">
        <v>100</v>
      </c>
      <c r="H20" s="4">
        <v>200</v>
      </c>
      <c r="I20" s="4">
        <v>0</v>
      </c>
      <c r="J20" s="4">
        <v>0</v>
      </c>
      <c r="K20" s="4">
        <v>100</v>
      </c>
      <c r="L20" s="4">
        <v>0</v>
      </c>
      <c r="M20" s="3">
        <f t="shared" si="0"/>
        <v>550</v>
      </c>
    </row>
    <row r="21" spans="1:13" x14ac:dyDescent="0.25">
      <c r="A21" s="3">
        <v>20</v>
      </c>
      <c r="B21" s="1" t="s">
        <v>253</v>
      </c>
      <c r="C21" s="44">
        <f>54+123+229.7+118.9+216.4</f>
        <v>742</v>
      </c>
      <c r="D21" s="4" t="s">
        <v>29</v>
      </c>
      <c r="E21" s="4" t="s">
        <v>421</v>
      </c>
      <c r="F21" s="4">
        <v>150</v>
      </c>
      <c r="G21" s="4">
        <v>100</v>
      </c>
      <c r="H21" s="4">
        <v>150</v>
      </c>
      <c r="I21" s="4">
        <v>0</v>
      </c>
      <c r="J21" s="4">
        <v>0</v>
      </c>
      <c r="K21" s="4">
        <v>100</v>
      </c>
      <c r="L21" s="4">
        <v>35</v>
      </c>
      <c r="M21" s="3">
        <f t="shared" si="0"/>
        <v>535</v>
      </c>
    </row>
    <row r="22" spans="1:13" x14ac:dyDescent="0.25">
      <c r="A22" s="3">
        <v>21</v>
      </c>
      <c r="B22" s="9" t="s">
        <v>199</v>
      </c>
      <c r="C22" s="44">
        <v>279</v>
      </c>
      <c r="D22" s="10" t="s">
        <v>29</v>
      </c>
      <c r="E22" s="10" t="s">
        <v>423</v>
      </c>
      <c r="F22" s="10">
        <v>200</v>
      </c>
      <c r="G22" s="10">
        <v>100</v>
      </c>
      <c r="H22" s="10">
        <v>200</v>
      </c>
      <c r="I22" s="10">
        <v>0</v>
      </c>
      <c r="J22" s="10">
        <v>0</v>
      </c>
      <c r="K22" s="10">
        <v>0</v>
      </c>
      <c r="L22" s="10">
        <v>27</v>
      </c>
      <c r="M22" s="8">
        <f t="shared" si="0"/>
        <v>527</v>
      </c>
    </row>
    <row r="23" spans="1:13" x14ac:dyDescent="0.25">
      <c r="A23" s="3">
        <v>22</v>
      </c>
      <c r="B23" s="1" t="s">
        <v>198</v>
      </c>
      <c r="C23" s="44">
        <v>188</v>
      </c>
      <c r="D23" s="4" t="s">
        <v>19</v>
      </c>
      <c r="E23" s="4" t="s">
        <v>423</v>
      </c>
      <c r="F23" s="4">
        <v>200</v>
      </c>
      <c r="G23" s="4">
        <v>100</v>
      </c>
      <c r="H23" s="4">
        <v>200</v>
      </c>
      <c r="I23" s="4">
        <v>20</v>
      </c>
      <c r="J23" s="4">
        <v>0</v>
      </c>
      <c r="K23" s="4">
        <v>0</v>
      </c>
      <c r="L23" s="4">
        <v>6</v>
      </c>
      <c r="M23" s="3">
        <f t="shared" si="0"/>
        <v>526</v>
      </c>
    </row>
    <row r="24" spans="1:13" x14ac:dyDescent="0.25">
      <c r="A24" s="3">
        <v>23</v>
      </c>
      <c r="B24" s="1" t="s">
        <v>197</v>
      </c>
      <c r="C24" s="44">
        <f>91.7+26.3+74</f>
        <v>192</v>
      </c>
      <c r="D24" s="4" t="s">
        <v>19</v>
      </c>
      <c r="E24" s="4" t="s">
        <v>423</v>
      </c>
      <c r="F24" s="4">
        <v>200</v>
      </c>
      <c r="G24" s="4">
        <v>100</v>
      </c>
      <c r="H24" s="4">
        <v>200</v>
      </c>
      <c r="I24" s="4">
        <v>20</v>
      </c>
      <c r="J24" s="4">
        <v>0</v>
      </c>
      <c r="K24" s="4">
        <v>0</v>
      </c>
      <c r="L24" s="4">
        <v>5</v>
      </c>
      <c r="M24" s="3">
        <f t="shared" si="0"/>
        <v>525</v>
      </c>
    </row>
    <row r="25" spans="1:13" x14ac:dyDescent="0.25">
      <c r="A25" s="3">
        <v>24</v>
      </c>
      <c r="B25" s="1" t="s">
        <v>254</v>
      </c>
      <c r="C25" s="44">
        <f>223.5+350.6</f>
        <v>574.1</v>
      </c>
      <c r="D25" s="4" t="s">
        <v>29</v>
      </c>
      <c r="E25" s="4" t="s">
        <v>421</v>
      </c>
      <c r="F25" s="4">
        <v>150</v>
      </c>
      <c r="G25" s="4">
        <v>100</v>
      </c>
      <c r="H25" s="4">
        <v>150</v>
      </c>
      <c r="I25" s="4">
        <v>10</v>
      </c>
      <c r="J25" s="4">
        <v>0</v>
      </c>
      <c r="K25" s="4">
        <v>100</v>
      </c>
      <c r="L25" s="4">
        <v>6</v>
      </c>
      <c r="M25" s="3">
        <f t="shared" si="0"/>
        <v>516</v>
      </c>
    </row>
    <row r="26" spans="1:13" x14ac:dyDescent="0.25">
      <c r="A26" s="3">
        <v>25</v>
      </c>
      <c r="B26" s="1" t="s">
        <v>276</v>
      </c>
      <c r="C26" s="44">
        <f>773.3+51.2</f>
        <v>824.5</v>
      </c>
      <c r="D26" s="4" t="s">
        <v>19</v>
      </c>
      <c r="E26" s="4" t="s">
        <v>423</v>
      </c>
      <c r="F26" s="4">
        <v>150</v>
      </c>
      <c r="G26" s="4">
        <v>0</v>
      </c>
      <c r="H26" s="4">
        <v>0</v>
      </c>
      <c r="I26" s="4">
        <v>0</v>
      </c>
      <c r="J26" s="4">
        <v>200</v>
      </c>
      <c r="K26" s="4">
        <v>100</v>
      </c>
      <c r="L26" s="4">
        <v>60</v>
      </c>
      <c r="M26" s="3">
        <f t="shared" si="0"/>
        <v>510</v>
      </c>
    </row>
    <row r="27" spans="1:13" x14ac:dyDescent="0.25">
      <c r="A27" s="3">
        <v>26</v>
      </c>
      <c r="B27" s="1" t="s">
        <v>186</v>
      </c>
      <c r="C27" s="44">
        <f>135+99.4+117.5+79+534.5</f>
        <v>965.4</v>
      </c>
      <c r="D27" s="4" t="s">
        <v>19</v>
      </c>
      <c r="E27" s="4" t="s">
        <v>423</v>
      </c>
      <c r="F27" s="4">
        <v>150</v>
      </c>
      <c r="G27" s="4">
        <v>100</v>
      </c>
      <c r="H27" s="4">
        <v>50</v>
      </c>
      <c r="I27" s="4">
        <v>20</v>
      </c>
      <c r="J27" s="4">
        <v>100</v>
      </c>
      <c r="K27" s="4">
        <v>0</v>
      </c>
      <c r="L27" s="4">
        <v>88</v>
      </c>
      <c r="M27" s="3">
        <f t="shared" si="0"/>
        <v>508</v>
      </c>
    </row>
    <row r="28" spans="1:13" x14ac:dyDescent="0.25">
      <c r="A28" s="3">
        <v>27</v>
      </c>
      <c r="B28" s="1" t="s">
        <v>275</v>
      </c>
      <c r="C28" s="44">
        <f>303.6+158.8+255.6+146.3+245.8+116+200.6</f>
        <v>1426.6999999999998</v>
      </c>
      <c r="D28" s="4" t="s">
        <v>19</v>
      </c>
      <c r="E28" s="4" t="s">
        <v>423</v>
      </c>
      <c r="F28" s="4">
        <v>150</v>
      </c>
      <c r="G28" s="4">
        <v>0</v>
      </c>
      <c r="H28" s="4">
        <v>0</v>
      </c>
      <c r="I28" s="4">
        <v>50</v>
      </c>
      <c r="J28" s="4">
        <v>100</v>
      </c>
      <c r="K28" s="4">
        <v>0</v>
      </c>
      <c r="L28" s="4">
        <v>200</v>
      </c>
      <c r="M28" s="3">
        <f t="shared" si="0"/>
        <v>500</v>
      </c>
    </row>
    <row r="29" spans="1:13" x14ac:dyDescent="0.25">
      <c r="A29" s="3">
        <v>28</v>
      </c>
      <c r="B29" s="1" t="s">
        <v>360</v>
      </c>
      <c r="C29" s="44"/>
      <c r="D29" s="4" t="s">
        <v>28</v>
      </c>
      <c r="E29" s="4" t="s">
        <v>28</v>
      </c>
      <c r="F29" s="4">
        <v>150</v>
      </c>
      <c r="G29" s="4">
        <v>100</v>
      </c>
      <c r="H29" s="4">
        <v>200</v>
      </c>
      <c r="I29" s="4">
        <v>10</v>
      </c>
      <c r="J29" s="4">
        <v>0</v>
      </c>
      <c r="K29" s="4">
        <v>0</v>
      </c>
      <c r="L29" s="4">
        <v>40</v>
      </c>
      <c r="M29" s="3">
        <f t="shared" si="0"/>
        <v>500</v>
      </c>
    </row>
    <row r="30" spans="1:13" x14ac:dyDescent="0.25">
      <c r="A30" s="3">
        <v>29</v>
      </c>
      <c r="B30" s="1" t="s">
        <v>201</v>
      </c>
      <c r="C30" s="44">
        <f>390.2+805.6+256.8+90.9+143.9</f>
        <v>1687.4</v>
      </c>
      <c r="D30" s="4" t="s">
        <v>29</v>
      </c>
      <c r="E30" s="4" t="s">
        <v>421</v>
      </c>
      <c r="F30" s="4">
        <v>150</v>
      </c>
      <c r="G30" s="4">
        <v>100</v>
      </c>
      <c r="H30" s="4">
        <v>200</v>
      </c>
      <c r="I30" s="4">
        <v>30</v>
      </c>
      <c r="J30" s="4">
        <v>0</v>
      </c>
      <c r="K30" s="4">
        <v>0</v>
      </c>
      <c r="L30" s="4">
        <v>17</v>
      </c>
      <c r="M30" s="3">
        <f t="shared" si="0"/>
        <v>497</v>
      </c>
    </row>
    <row r="31" spans="1:13" x14ac:dyDescent="0.25">
      <c r="A31" s="3">
        <v>30</v>
      </c>
      <c r="B31" s="1" t="s">
        <v>377</v>
      </c>
      <c r="C31" s="44"/>
      <c r="D31" s="4" t="s">
        <v>28</v>
      </c>
      <c r="E31" s="4" t="s">
        <v>28</v>
      </c>
      <c r="F31" s="4">
        <v>150</v>
      </c>
      <c r="G31" s="4">
        <v>100</v>
      </c>
      <c r="H31" s="4">
        <v>200</v>
      </c>
      <c r="I31" s="4">
        <v>40</v>
      </c>
      <c r="J31" s="4">
        <v>0</v>
      </c>
      <c r="K31" s="4">
        <v>0</v>
      </c>
      <c r="L31" s="4">
        <v>0</v>
      </c>
      <c r="M31" s="3">
        <f t="shared" si="0"/>
        <v>490</v>
      </c>
    </row>
    <row r="32" spans="1:13" x14ac:dyDescent="0.25">
      <c r="A32" s="3">
        <v>31</v>
      </c>
      <c r="B32" s="1" t="s">
        <v>220</v>
      </c>
      <c r="C32" s="44">
        <v>202</v>
      </c>
      <c r="D32" s="4" t="s">
        <v>19</v>
      </c>
      <c r="E32" s="4" t="s">
        <v>421</v>
      </c>
      <c r="F32" s="4">
        <v>150</v>
      </c>
      <c r="G32" s="4">
        <v>100</v>
      </c>
      <c r="H32" s="4">
        <v>200</v>
      </c>
      <c r="I32" s="4">
        <v>0</v>
      </c>
      <c r="J32" s="4">
        <v>0</v>
      </c>
      <c r="K32" s="4">
        <v>0</v>
      </c>
      <c r="L32" s="4">
        <v>40</v>
      </c>
      <c r="M32" s="3">
        <f t="shared" si="0"/>
        <v>490</v>
      </c>
    </row>
    <row r="33" spans="1:13" x14ac:dyDescent="0.25">
      <c r="A33" s="3">
        <v>32</v>
      </c>
      <c r="B33" s="1" t="s">
        <v>317</v>
      </c>
      <c r="C33" s="44">
        <f>284+87+166+83+122</f>
        <v>742</v>
      </c>
      <c r="D33" s="4" t="s">
        <v>19</v>
      </c>
      <c r="E33" s="4" t="s">
        <v>423</v>
      </c>
      <c r="F33" s="4">
        <v>150</v>
      </c>
      <c r="G33" s="4">
        <v>100</v>
      </c>
      <c r="H33" s="4">
        <v>0</v>
      </c>
      <c r="I33" s="4">
        <v>0</v>
      </c>
      <c r="J33" s="4">
        <v>100</v>
      </c>
      <c r="K33" s="4">
        <v>0</v>
      </c>
      <c r="L33" s="4">
        <v>140</v>
      </c>
      <c r="M33" s="3">
        <f t="shared" si="0"/>
        <v>490</v>
      </c>
    </row>
    <row r="34" spans="1:13" x14ac:dyDescent="0.25">
      <c r="A34" s="3">
        <v>33</v>
      </c>
      <c r="B34" s="1" t="s">
        <v>340</v>
      </c>
      <c r="C34" s="44"/>
      <c r="D34" s="4" t="s">
        <v>28</v>
      </c>
      <c r="E34" s="4" t="s">
        <v>28</v>
      </c>
      <c r="F34" s="4">
        <v>150</v>
      </c>
      <c r="G34" s="4">
        <v>100</v>
      </c>
      <c r="H34" s="4">
        <v>200</v>
      </c>
      <c r="I34" s="4">
        <v>30</v>
      </c>
      <c r="J34" s="4">
        <v>0</v>
      </c>
      <c r="K34" s="4">
        <v>0</v>
      </c>
      <c r="L34" s="4">
        <v>0</v>
      </c>
      <c r="M34" s="3">
        <f t="shared" ref="M34:M65" si="1">SUM(E34:L34)</f>
        <v>480</v>
      </c>
    </row>
    <row r="35" spans="1:13" x14ac:dyDescent="0.25">
      <c r="A35" s="3">
        <v>34</v>
      </c>
      <c r="B35" s="1" t="s">
        <v>257</v>
      </c>
      <c r="C35" s="44"/>
      <c r="D35" s="4" t="s">
        <v>28</v>
      </c>
      <c r="E35" s="4" t="s">
        <v>28</v>
      </c>
      <c r="F35" s="4">
        <v>20</v>
      </c>
      <c r="G35" s="4">
        <v>100</v>
      </c>
      <c r="H35" s="4">
        <v>200</v>
      </c>
      <c r="I35" s="4">
        <v>10</v>
      </c>
      <c r="J35" s="4">
        <v>0</v>
      </c>
      <c r="K35" s="4">
        <v>100</v>
      </c>
      <c r="L35" s="23">
        <v>46</v>
      </c>
      <c r="M35" s="3">
        <f t="shared" si="1"/>
        <v>476</v>
      </c>
    </row>
    <row r="36" spans="1:13" x14ac:dyDescent="0.25">
      <c r="A36" s="3">
        <v>35</v>
      </c>
      <c r="B36" s="2" t="s">
        <v>314</v>
      </c>
      <c r="C36" s="44">
        <f>165.3+49.1+262+24.2+77.7+43.6+368.1+110.8+125.8+48.2</f>
        <v>1274.8</v>
      </c>
      <c r="D36" s="4" t="s">
        <v>19</v>
      </c>
      <c r="E36" s="4" t="s">
        <v>421</v>
      </c>
      <c r="F36" s="4">
        <v>150</v>
      </c>
      <c r="G36" s="4">
        <v>100</v>
      </c>
      <c r="H36" s="4">
        <v>20</v>
      </c>
      <c r="I36" s="4">
        <v>0</v>
      </c>
      <c r="J36" s="4">
        <v>0</v>
      </c>
      <c r="K36" s="4">
        <v>0</v>
      </c>
      <c r="L36" s="4">
        <v>200</v>
      </c>
      <c r="M36" s="3">
        <f t="shared" si="1"/>
        <v>470</v>
      </c>
    </row>
    <row r="37" spans="1:13" ht="30" x14ac:dyDescent="0.25">
      <c r="A37" s="3">
        <v>36</v>
      </c>
      <c r="B37" s="2" t="s">
        <v>434</v>
      </c>
      <c r="C37" s="43"/>
      <c r="D37" s="4" t="s">
        <v>28</v>
      </c>
      <c r="E37" s="4" t="s">
        <v>28</v>
      </c>
      <c r="F37" s="4">
        <v>150</v>
      </c>
      <c r="G37" s="4">
        <v>100</v>
      </c>
      <c r="H37" s="4">
        <v>200</v>
      </c>
      <c r="I37" s="4">
        <v>0</v>
      </c>
      <c r="J37" s="12">
        <v>0</v>
      </c>
      <c r="K37" s="12">
        <v>0</v>
      </c>
      <c r="L37" s="4">
        <v>11</v>
      </c>
      <c r="M37" s="3">
        <f t="shared" si="1"/>
        <v>461</v>
      </c>
    </row>
    <row r="38" spans="1:13" x14ac:dyDescent="0.25">
      <c r="A38" s="3">
        <v>37</v>
      </c>
      <c r="B38" s="1" t="s">
        <v>203</v>
      </c>
      <c r="C38" s="44">
        <f>173+598+1048+426+505</f>
        <v>2750</v>
      </c>
      <c r="D38" s="4" t="s">
        <v>19</v>
      </c>
      <c r="E38" s="4" t="s">
        <v>423</v>
      </c>
      <c r="F38" s="4">
        <v>150</v>
      </c>
      <c r="G38" s="4">
        <v>100</v>
      </c>
      <c r="H38" s="4">
        <v>50</v>
      </c>
      <c r="I38" s="4">
        <v>30</v>
      </c>
      <c r="J38" s="4">
        <v>100</v>
      </c>
      <c r="K38" s="4">
        <v>0</v>
      </c>
      <c r="L38" s="4">
        <v>27</v>
      </c>
      <c r="M38" s="3">
        <f t="shared" si="1"/>
        <v>457</v>
      </c>
    </row>
    <row r="39" spans="1:13" x14ac:dyDescent="0.25">
      <c r="A39" s="3">
        <v>38</v>
      </c>
      <c r="B39" s="1" t="s">
        <v>212</v>
      </c>
      <c r="C39" s="44"/>
      <c r="D39" s="4" t="s">
        <v>28</v>
      </c>
      <c r="E39" s="4" t="s">
        <v>28</v>
      </c>
      <c r="F39" s="4">
        <v>150</v>
      </c>
      <c r="G39" s="4">
        <v>100</v>
      </c>
      <c r="H39" s="4">
        <v>200</v>
      </c>
      <c r="I39" s="4">
        <v>0</v>
      </c>
      <c r="J39" s="4">
        <v>0</v>
      </c>
      <c r="K39" s="4">
        <v>0</v>
      </c>
      <c r="L39" s="4">
        <v>6</v>
      </c>
      <c r="M39" s="3">
        <f t="shared" si="1"/>
        <v>456</v>
      </c>
    </row>
    <row r="40" spans="1:13" x14ac:dyDescent="0.25">
      <c r="A40" s="3">
        <v>39</v>
      </c>
      <c r="B40" s="1" t="s">
        <v>415</v>
      </c>
      <c r="C40" s="44"/>
      <c r="D40" s="4" t="s">
        <v>28</v>
      </c>
      <c r="E40" s="4" t="s">
        <v>28</v>
      </c>
      <c r="F40" s="4">
        <v>20</v>
      </c>
      <c r="G40" s="4">
        <v>100</v>
      </c>
      <c r="H40" s="4">
        <v>200</v>
      </c>
      <c r="I40" s="4">
        <v>0</v>
      </c>
      <c r="J40" s="12">
        <v>0</v>
      </c>
      <c r="K40" s="12">
        <v>100</v>
      </c>
      <c r="L40" s="4">
        <v>33</v>
      </c>
      <c r="M40" s="3">
        <f t="shared" si="1"/>
        <v>453</v>
      </c>
    </row>
    <row r="41" spans="1:13" x14ac:dyDescent="0.25">
      <c r="A41" s="3">
        <v>40</v>
      </c>
      <c r="B41" s="1" t="s">
        <v>258</v>
      </c>
      <c r="C41" s="44"/>
      <c r="D41" s="4" t="s">
        <v>28</v>
      </c>
      <c r="E41" s="4" t="s">
        <v>28</v>
      </c>
      <c r="F41" s="4">
        <v>20</v>
      </c>
      <c r="G41" s="4">
        <v>100</v>
      </c>
      <c r="H41" s="4">
        <v>200</v>
      </c>
      <c r="I41" s="4">
        <v>10</v>
      </c>
      <c r="J41" s="4">
        <v>0</v>
      </c>
      <c r="K41" s="4">
        <v>100</v>
      </c>
      <c r="L41" s="4">
        <v>15</v>
      </c>
      <c r="M41" s="3">
        <f t="shared" si="1"/>
        <v>445</v>
      </c>
    </row>
    <row r="42" spans="1:13" x14ac:dyDescent="0.25">
      <c r="A42" s="3">
        <v>41</v>
      </c>
      <c r="B42" s="1" t="s">
        <v>248</v>
      </c>
      <c r="C42" s="44"/>
      <c r="D42" s="4" t="s">
        <v>28</v>
      </c>
      <c r="E42" s="4" t="s">
        <v>28</v>
      </c>
      <c r="F42" s="4">
        <v>20</v>
      </c>
      <c r="G42" s="4">
        <v>100</v>
      </c>
      <c r="H42" s="4">
        <v>200</v>
      </c>
      <c r="I42" s="4">
        <v>0</v>
      </c>
      <c r="J42" s="4">
        <v>0</v>
      </c>
      <c r="K42" s="4">
        <v>100</v>
      </c>
      <c r="L42" s="4">
        <v>23</v>
      </c>
      <c r="M42" s="3">
        <f t="shared" si="1"/>
        <v>443</v>
      </c>
    </row>
    <row r="43" spans="1:13" x14ac:dyDescent="0.25">
      <c r="A43" s="3">
        <v>42</v>
      </c>
      <c r="B43" s="1" t="s">
        <v>252</v>
      </c>
      <c r="C43" s="44"/>
      <c r="D43" s="4" t="s">
        <v>28</v>
      </c>
      <c r="E43" s="4" t="s">
        <v>28</v>
      </c>
      <c r="F43" s="4">
        <v>20</v>
      </c>
      <c r="G43" s="4">
        <v>100</v>
      </c>
      <c r="H43" s="4">
        <v>200</v>
      </c>
      <c r="I43" s="4">
        <v>10</v>
      </c>
      <c r="J43" s="4">
        <v>0</v>
      </c>
      <c r="K43" s="4">
        <v>100</v>
      </c>
      <c r="L43" s="4">
        <v>11</v>
      </c>
      <c r="M43" s="3">
        <f t="shared" si="1"/>
        <v>441</v>
      </c>
    </row>
    <row r="44" spans="1:13" x14ac:dyDescent="0.25">
      <c r="A44" s="3">
        <v>43</v>
      </c>
      <c r="B44" s="1" t="s">
        <v>256</v>
      </c>
      <c r="C44" s="44"/>
      <c r="D44" s="4" t="s">
        <v>28</v>
      </c>
      <c r="E44" s="4" t="s">
        <v>28</v>
      </c>
      <c r="F44" s="4">
        <v>20</v>
      </c>
      <c r="G44" s="4">
        <v>100</v>
      </c>
      <c r="H44" s="4">
        <v>200</v>
      </c>
      <c r="I44" s="4">
        <v>10</v>
      </c>
      <c r="J44" s="4">
        <v>0</v>
      </c>
      <c r="K44" s="4">
        <v>100</v>
      </c>
      <c r="L44" s="4">
        <v>10</v>
      </c>
      <c r="M44" s="3">
        <f t="shared" si="1"/>
        <v>440</v>
      </c>
    </row>
    <row r="45" spans="1:13" x14ac:dyDescent="0.25">
      <c r="A45" s="3">
        <v>44</v>
      </c>
      <c r="B45" s="1" t="s">
        <v>282</v>
      </c>
      <c r="C45" s="44">
        <f>335.2+117.3+215.8+505.6</f>
        <v>1173.9000000000001</v>
      </c>
      <c r="D45" s="4" t="s">
        <v>19</v>
      </c>
      <c r="E45" s="4" t="s">
        <v>421</v>
      </c>
      <c r="F45" s="4">
        <v>150</v>
      </c>
      <c r="G45" s="4">
        <v>0</v>
      </c>
      <c r="H45" s="4">
        <v>0</v>
      </c>
      <c r="I45" s="4">
        <v>30</v>
      </c>
      <c r="J45" s="4">
        <v>200</v>
      </c>
      <c r="K45" s="4">
        <v>0</v>
      </c>
      <c r="L45" s="4">
        <v>60</v>
      </c>
      <c r="M45" s="3">
        <f t="shared" si="1"/>
        <v>440</v>
      </c>
    </row>
    <row r="46" spans="1:13" x14ac:dyDescent="0.25">
      <c r="A46" s="3">
        <v>45</v>
      </c>
      <c r="B46" s="1" t="s">
        <v>176</v>
      </c>
      <c r="C46" s="44"/>
      <c r="D46" s="10" t="s">
        <v>28</v>
      </c>
      <c r="E46" s="10" t="s">
        <v>28</v>
      </c>
      <c r="F46" s="10">
        <v>20</v>
      </c>
      <c r="G46" s="10">
        <v>100</v>
      </c>
      <c r="H46" s="4">
        <v>200</v>
      </c>
      <c r="I46" s="10">
        <v>0</v>
      </c>
      <c r="J46" s="4">
        <v>0</v>
      </c>
      <c r="K46" s="4">
        <v>100</v>
      </c>
      <c r="L46" s="10">
        <v>19</v>
      </c>
      <c r="M46" s="8">
        <f t="shared" si="1"/>
        <v>439</v>
      </c>
    </row>
    <row r="47" spans="1:13" x14ac:dyDescent="0.25">
      <c r="A47" s="3">
        <v>46</v>
      </c>
      <c r="B47" s="1" t="s">
        <v>188</v>
      </c>
      <c r="C47" s="44">
        <f>494.2+174.7+296.7</f>
        <v>965.59999999999991</v>
      </c>
      <c r="D47" s="4" t="s">
        <v>19</v>
      </c>
      <c r="E47" s="4" t="s">
        <v>423</v>
      </c>
      <c r="F47" s="4">
        <v>150</v>
      </c>
      <c r="G47" s="4">
        <v>100</v>
      </c>
      <c r="H47" s="4">
        <v>50</v>
      </c>
      <c r="I47" s="4">
        <v>0</v>
      </c>
      <c r="J47" s="4">
        <v>0</v>
      </c>
      <c r="K47" s="4">
        <v>100</v>
      </c>
      <c r="L47" s="4">
        <v>37</v>
      </c>
      <c r="M47" s="3">
        <f t="shared" si="1"/>
        <v>437</v>
      </c>
    </row>
    <row r="48" spans="1:13" x14ac:dyDescent="0.25">
      <c r="A48" s="3">
        <v>47</v>
      </c>
      <c r="B48" s="1" t="s">
        <v>157</v>
      </c>
      <c r="C48" s="44">
        <f>389.5+331.1+369.8+687+381+106</f>
        <v>2264.4</v>
      </c>
      <c r="D48" s="4" t="s">
        <v>19</v>
      </c>
      <c r="E48" s="4" t="s">
        <v>423</v>
      </c>
      <c r="F48" s="4">
        <v>150</v>
      </c>
      <c r="G48" s="4">
        <v>100</v>
      </c>
      <c r="H48" s="4">
        <v>50</v>
      </c>
      <c r="I48" s="4">
        <v>10</v>
      </c>
      <c r="J48" s="4">
        <v>100</v>
      </c>
      <c r="K48" s="4">
        <v>0</v>
      </c>
      <c r="L48" s="4">
        <v>27</v>
      </c>
      <c r="M48" s="3">
        <f t="shared" si="1"/>
        <v>437</v>
      </c>
    </row>
    <row r="49" spans="1:13" x14ac:dyDescent="0.25">
      <c r="A49" s="3">
        <v>48</v>
      </c>
      <c r="B49" s="1" t="s">
        <v>177</v>
      </c>
      <c r="C49" s="44"/>
      <c r="D49" s="10" t="s">
        <v>28</v>
      </c>
      <c r="E49" s="10" t="s">
        <v>28</v>
      </c>
      <c r="F49" s="10">
        <v>20</v>
      </c>
      <c r="G49" s="10">
        <v>100</v>
      </c>
      <c r="H49" s="4">
        <v>200</v>
      </c>
      <c r="I49" s="10">
        <v>0</v>
      </c>
      <c r="J49" s="4">
        <v>0</v>
      </c>
      <c r="K49" s="4">
        <v>100</v>
      </c>
      <c r="L49" s="10">
        <v>16</v>
      </c>
      <c r="M49" s="8">
        <f t="shared" si="1"/>
        <v>436</v>
      </c>
    </row>
    <row r="50" spans="1:13" x14ac:dyDescent="0.25">
      <c r="A50" s="3">
        <v>49</v>
      </c>
      <c r="B50" s="1" t="s">
        <v>34</v>
      </c>
      <c r="C50" s="44"/>
      <c r="D50" s="4" t="s">
        <v>28</v>
      </c>
      <c r="E50" s="4" t="s">
        <v>28</v>
      </c>
      <c r="F50" s="4">
        <v>20</v>
      </c>
      <c r="G50" s="4">
        <v>100</v>
      </c>
      <c r="H50" s="4">
        <v>200</v>
      </c>
      <c r="I50" s="4">
        <v>10</v>
      </c>
      <c r="J50" s="4">
        <v>0</v>
      </c>
      <c r="K50" s="4">
        <v>100</v>
      </c>
      <c r="L50" s="4">
        <v>6</v>
      </c>
      <c r="M50" s="3">
        <f t="shared" si="1"/>
        <v>436</v>
      </c>
    </row>
    <row r="51" spans="1:13" x14ac:dyDescent="0.25">
      <c r="A51" s="3">
        <v>50</v>
      </c>
      <c r="B51" s="9" t="s">
        <v>233</v>
      </c>
      <c r="C51" s="44">
        <f>254.7+362+234.3+653.4</f>
        <v>1504.4</v>
      </c>
      <c r="D51" s="4" t="s">
        <v>19</v>
      </c>
      <c r="E51" s="4" t="s">
        <v>421</v>
      </c>
      <c r="F51" s="4">
        <v>150</v>
      </c>
      <c r="G51" s="4">
        <v>100</v>
      </c>
      <c r="H51" s="4">
        <v>50</v>
      </c>
      <c r="I51" s="4">
        <v>20</v>
      </c>
      <c r="J51" s="4">
        <v>0</v>
      </c>
      <c r="K51" s="4">
        <v>100</v>
      </c>
      <c r="L51" s="4">
        <v>16</v>
      </c>
      <c r="M51" s="3">
        <f t="shared" si="1"/>
        <v>436</v>
      </c>
    </row>
    <row r="52" spans="1:13" x14ac:dyDescent="0.25">
      <c r="A52" s="3">
        <v>51</v>
      </c>
      <c r="B52" s="1" t="s">
        <v>246</v>
      </c>
      <c r="C52" s="44"/>
      <c r="D52" s="4" t="s">
        <v>28</v>
      </c>
      <c r="E52" s="4" t="s">
        <v>28</v>
      </c>
      <c r="F52" s="4">
        <v>20</v>
      </c>
      <c r="G52" s="4">
        <v>100</v>
      </c>
      <c r="H52" s="4">
        <v>200</v>
      </c>
      <c r="I52" s="4">
        <v>0</v>
      </c>
      <c r="J52" s="4">
        <v>0</v>
      </c>
      <c r="K52" s="4">
        <v>100</v>
      </c>
      <c r="L52" s="4">
        <v>15</v>
      </c>
      <c r="M52" s="3">
        <f t="shared" si="1"/>
        <v>435</v>
      </c>
    </row>
    <row r="53" spans="1:13" x14ac:dyDescent="0.25">
      <c r="A53" s="3">
        <v>52</v>
      </c>
      <c r="B53" s="1" t="s">
        <v>345</v>
      </c>
      <c r="C53" s="44"/>
      <c r="D53" s="4" t="s">
        <v>28</v>
      </c>
      <c r="E53" s="4" t="s">
        <v>28</v>
      </c>
      <c r="F53" s="4">
        <v>20</v>
      </c>
      <c r="G53" s="4">
        <v>100</v>
      </c>
      <c r="H53" s="4">
        <v>200</v>
      </c>
      <c r="I53" s="4">
        <v>0</v>
      </c>
      <c r="J53" s="4">
        <v>0</v>
      </c>
      <c r="K53" s="4">
        <v>100</v>
      </c>
      <c r="L53" s="4">
        <v>8</v>
      </c>
      <c r="M53" s="3">
        <f t="shared" si="1"/>
        <v>428</v>
      </c>
    </row>
    <row r="54" spans="1:13" x14ac:dyDescent="0.25">
      <c r="A54" s="3">
        <v>53</v>
      </c>
      <c r="B54" s="1" t="s">
        <v>236</v>
      </c>
      <c r="C54" s="44"/>
      <c r="D54" s="4" t="s">
        <v>28</v>
      </c>
      <c r="E54" s="4" t="s">
        <v>28</v>
      </c>
      <c r="F54" s="4">
        <v>20</v>
      </c>
      <c r="G54" s="4">
        <v>100</v>
      </c>
      <c r="H54" s="4">
        <v>200</v>
      </c>
      <c r="I54" s="4">
        <v>0</v>
      </c>
      <c r="J54" s="4">
        <v>0</v>
      </c>
      <c r="K54" s="4">
        <v>100</v>
      </c>
      <c r="L54" s="4">
        <v>8</v>
      </c>
      <c r="M54" s="3">
        <f t="shared" si="1"/>
        <v>428</v>
      </c>
    </row>
    <row r="55" spans="1:13" ht="15.75" customHeight="1" x14ac:dyDescent="0.25">
      <c r="A55" s="3">
        <v>54</v>
      </c>
      <c r="B55" s="1" t="s">
        <v>12</v>
      </c>
      <c r="C55" s="44"/>
      <c r="D55" s="4" t="s">
        <v>28</v>
      </c>
      <c r="E55" s="4" t="s">
        <v>28</v>
      </c>
      <c r="F55" s="4">
        <v>20</v>
      </c>
      <c r="G55" s="4">
        <v>100</v>
      </c>
      <c r="H55" s="4">
        <v>200</v>
      </c>
      <c r="I55" s="4">
        <v>0</v>
      </c>
      <c r="J55" s="4">
        <v>0</v>
      </c>
      <c r="K55" s="4">
        <v>100</v>
      </c>
      <c r="L55" s="4">
        <v>8</v>
      </c>
      <c r="M55" s="3">
        <f t="shared" si="1"/>
        <v>428</v>
      </c>
    </row>
    <row r="56" spans="1:13" x14ac:dyDescent="0.25">
      <c r="A56" s="3">
        <v>55</v>
      </c>
      <c r="B56" s="1" t="s">
        <v>5</v>
      </c>
      <c r="C56" s="44"/>
      <c r="D56" s="4" t="s">
        <v>28</v>
      </c>
      <c r="E56" s="4" t="s">
        <v>28</v>
      </c>
      <c r="F56" s="4">
        <v>20</v>
      </c>
      <c r="G56" s="4">
        <v>100</v>
      </c>
      <c r="H56" s="4">
        <v>200</v>
      </c>
      <c r="I56" s="4">
        <v>0</v>
      </c>
      <c r="J56" s="4">
        <v>0</v>
      </c>
      <c r="K56" s="4">
        <v>100</v>
      </c>
      <c r="L56" s="4">
        <v>8</v>
      </c>
      <c r="M56" s="3">
        <f t="shared" si="1"/>
        <v>428</v>
      </c>
    </row>
    <row r="57" spans="1:13" x14ac:dyDescent="0.25">
      <c r="A57" s="3">
        <v>56</v>
      </c>
      <c r="B57" s="1" t="s">
        <v>7</v>
      </c>
      <c r="C57" s="44"/>
      <c r="D57" s="4" t="s">
        <v>28</v>
      </c>
      <c r="E57" s="4" t="s">
        <v>28</v>
      </c>
      <c r="F57" s="4">
        <v>20</v>
      </c>
      <c r="G57" s="4">
        <v>100</v>
      </c>
      <c r="H57" s="4">
        <v>200</v>
      </c>
      <c r="I57" s="4">
        <v>0</v>
      </c>
      <c r="J57" s="4">
        <v>0</v>
      </c>
      <c r="K57" s="4">
        <v>100</v>
      </c>
      <c r="L57" s="4">
        <v>8</v>
      </c>
      <c r="M57" s="3">
        <f t="shared" si="1"/>
        <v>428</v>
      </c>
    </row>
    <row r="58" spans="1:13" x14ac:dyDescent="0.25">
      <c r="A58" s="3">
        <v>57</v>
      </c>
      <c r="B58" s="1" t="s">
        <v>344</v>
      </c>
      <c r="C58" s="44"/>
      <c r="D58" s="4" t="s">
        <v>28</v>
      </c>
      <c r="E58" s="4" t="s">
        <v>28</v>
      </c>
      <c r="F58" s="4">
        <v>20</v>
      </c>
      <c r="G58" s="4">
        <v>100</v>
      </c>
      <c r="H58" s="4">
        <v>200</v>
      </c>
      <c r="I58" s="4">
        <v>0</v>
      </c>
      <c r="J58" s="4">
        <v>0</v>
      </c>
      <c r="K58" s="4">
        <v>100</v>
      </c>
      <c r="L58" s="4">
        <v>7</v>
      </c>
      <c r="M58" s="3">
        <f t="shared" si="1"/>
        <v>427</v>
      </c>
    </row>
    <row r="59" spans="1:13" ht="14.25" customHeight="1" x14ac:dyDescent="0.25">
      <c r="A59" s="3">
        <v>58</v>
      </c>
      <c r="B59" s="1" t="s">
        <v>11</v>
      </c>
      <c r="C59" s="44"/>
      <c r="D59" s="4" t="s">
        <v>28</v>
      </c>
      <c r="E59" s="4" t="s">
        <v>28</v>
      </c>
      <c r="F59" s="4">
        <v>20</v>
      </c>
      <c r="G59" s="4">
        <v>100</v>
      </c>
      <c r="H59" s="4">
        <v>200</v>
      </c>
      <c r="I59" s="4">
        <v>0</v>
      </c>
      <c r="J59" s="4">
        <v>0</v>
      </c>
      <c r="K59" s="4">
        <v>100</v>
      </c>
      <c r="L59" s="4">
        <v>6</v>
      </c>
      <c r="M59" s="3">
        <f t="shared" si="1"/>
        <v>426</v>
      </c>
    </row>
    <row r="60" spans="1:13" x14ac:dyDescent="0.25">
      <c r="A60" s="3">
        <v>59</v>
      </c>
      <c r="B60" s="9" t="s">
        <v>242</v>
      </c>
      <c r="C60" s="44"/>
      <c r="D60" s="4" t="s">
        <v>28</v>
      </c>
      <c r="E60" s="4" t="s">
        <v>28</v>
      </c>
      <c r="F60" s="4">
        <v>20</v>
      </c>
      <c r="G60" s="4">
        <v>100</v>
      </c>
      <c r="H60" s="4">
        <v>200</v>
      </c>
      <c r="I60" s="4">
        <v>0</v>
      </c>
      <c r="J60" s="4">
        <v>0</v>
      </c>
      <c r="K60" s="4">
        <v>100</v>
      </c>
      <c r="L60" s="4">
        <v>0</v>
      </c>
      <c r="M60" s="3">
        <f t="shared" si="1"/>
        <v>420</v>
      </c>
    </row>
    <row r="61" spans="1:13" x14ac:dyDescent="0.25">
      <c r="A61" s="3">
        <v>60</v>
      </c>
      <c r="B61" s="1" t="s">
        <v>219</v>
      </c>
      <c r="C61" s="44">
        <f>136.9+26.3+17.4+42.4+27.5+26.1+57+26.3</f>
        <v>359.90000000000003</v>
      </c>
      <c r="D61" s="4" t="s">
        <v>19</v>
      </c>
      <c r="E61" s="4" t="s">
        <v>421</v>
      </c>
      <c r="F61" s="4">
        <v>150</v>
      </c>
      <c r="G61" s="4">
        <v>100</v>
      </c>
      <c r="H61" s="4">
        <v>20</v>
      </c>
      <c r="I61" s="4">
        <v>10</v>
      </c>
      <c r="J61" s="4">
        <v>0</v>
      </c>
      <c r="K61" s="4">
        <v>100</v>
      </c>
      <c r="L61" s="4">
        <v>40</v>
      </c>
      <c r="M61" s="3">
        <f t="shared" si="1"/>
        <v>420</v>
      </c>
    </row>
    <row r="62" spans="1:13" x14ac:dyDescent="0.25">
      <c r="A62" s="3">
        <v>61</v>
      </c>
      <c r="B62" s="9" t="s">
        <v>234</v>
      </c>
      <c r="C62" s="44">
        <f>480.1+349.1+201+859.6</f>
        <v>1889.8000000000002</v>
      </c>
      <c r="D62" s="4" t="s">
        <v>19</v>
      </c>
      <c r="E62" s="4" t="s">
        <v>421</v>
      </c>
      <c r="F62" s="4">
        <v>150</v>
      </c>
      <c r="G62" s="4">
        <v>100</v>
      </c>
      <c r="H62" s="4">
        <v>50</v>
      </c>
      <c r="I62" s="4">
        <v>0</v>
      </c>
      <c r="J62" s="4">
        <v>0</v>
      </c>
      <c r="K62" s="4">
        <v>100</v>
      </c>
      <c r="L62" s="4">
        <v>10</v>
      </c>
      <c r="M62" s="3">
        <f t="shared" si="1"/>
        <v>410</v>
      </c>
    </row>
    <row r="63" spans="1:13" x14ac:dyDescent="0.25">
      <c r="A63" s="3">
        <v>62</v>
      </c>
      <c r="B63" s="1" t="s">
        <v>193</v>
      </c>
      <c r="C63" s="44">
        <f>50.3+107.3+374+496</f>
        <v>1027.5999999999999</v>
      </c>
      <c r="D63" s="4" t="s">
        <v>19</v>
      </c>
      <c r="E63" s="4" t="s">
        <v>421</v>
      </c>
      <c r="F63" s="4">
        <v>150</v>
      </c>
      <c r="G63" s="4">
        <v>100</v>
      </c>
      <c r="H63" s="4">
        <v>50</v>
      </c>
      <c r="I63" s="4">
        <v>0</v>
      </c>
      <c r="J63" s="4">
        <v>0</v>
      </c>
      <c r="K63" s="4">
        <v>100</v>
      </c>
      <c r="L63" s="4">
        <v>6</v>
      </c>
      <c r="M63" s="3">
        <f t="shared" si="1"/>
        <v>406</v>
      </c>
    </row>
    <row r="64" spans="1:13" x14ac:dyDescent="0.25">
      <c r="A64" s="3">
        <v>63</v>
      </c>
      <c r="B64" s="9" t="s">
        <v>167</v>
      </c>
      <c r="C64" s="44"/>
      <c r="D64" s="4" t="s">
        <v>28</v>
      </c>
      <c r="E64" s="4" t="s">
        <v>28</v>
      </c>
      <c r="F64" s="4">
        <v>20</v>
      </c>
      <c r="G64" s="4">
        <v>100</v>
      </c>
      <c r="H64" s="4">
        <v>200</v>
      </c>
      <c r="I64" s="4">
        <v>10</v>
      </c>
      <c r="J64" s="4">
        <v>0</v>
      </c>
      <c r="K64" s="4">
        <v>0</v>
      </c>
      <c r="L64" s="4">
        <v>61</v>
      </c>
      <c r="M64" s="3">
        <f t="shared" si="1"/>
        <v>391</v>
      </c>
    </row>
    <row r="65" spans="1:31" x14ac:dyDescent="0.25">
      <c r="A65" s="3">
        <v>64</v>
      </c>
      <c r="B65" s="1" t="s">
        <v>298</v>
      </c>
      <c r="C65" s="44">
        <f>295+208+46+118+107+73+308+268+46+30+131</f>
        <v>1630</v>
      </c>
      <c r="D65" s="4" t="s">
        <v>19</v>
      </c>
      <c r="E65" s="4" t="s">
        <v>421</v>
      </c>
      <c r="F65" s="4">
        <v>150</v>
      </c>
      <c r="G65" s="4">
        <v>100</v>
      </c>
      <c r="H65" s="4">
        <v>50</v>
      </c>
      <c r="I65" s="4">
        <v>60</v>
      </c>
      <c r="J65" s="4">
        <v>0</v>
      </c>
      <c r="K65" s="4">
        <v>0</v>
      </c>
      <c r="L65" s="4">
        <v>25</v>
      </c>
      <c r="M65" s="3">
        <f t="shared" si="1"/>
        <v>385</v>
      </c>
    </row>
    <row r="66" spans="1:31" x14ac:dyDescent="0.25">
      <c r="A66" s="3">
        <v>65</v>
      </c>
      <c r="B66" s="1" t="s">
        <v>17</v>
      </c>
      <c r="C66" s="51">
        <f>601+348</f>
        <v>949</v>
      </c>
      <c r="D66" s="4" t="s">
        <v>19</v>
      </c>
      <c r="E66" s="4" t="s">
        <v>423</v>
      </c>
      <c r="F66" s="4">
        <v>150</v>
      </c>
      <c r="G66" s="4">
        <v>100</v>
      </c>
      <c r="H66" s="4">
        <v>50</v>
      </c>
      <c r="I66" s="4">
        <v>40</v>
      </c>
      <c r="J66" s="4">
        <v>0</v>
      </c>
      <c r="K66" s="4">
        <v>0</v>
      </c>
      <c r="L66" s="4">
        <v>40</v>
      </c>
      <c r="M66" s="21">
        <f t="shared" ref="M66:M97" si="2">SUM(E66:L66)</f>
        <v>380</v>
      </c>
    </row>
    <row r="67" spans="1:31" x14ac:dyDescent="0.25">
      <c r="A67" s="3">
        <v>66</v>
      </c>
      <c r="B67" s="1" t="s">
        <v>294</v>
      </c>
      <c r="C67" s="44">
        <f>486.5+466.3+508.1</f>
        <v>1460.9</v>
      </c>
      <c r="D67" s="4" t="s">
        <v>29</v>
      </c>
      <c r="E67" s="4" t="s">
        <v>423</v>
      </c>
      <c r="F67" s="4">
        <v>100</v>
      </c>
      <c r="G67" s="4">
        <v>100</v>
      </c>
      <c r="H67" s="4">
        <v>150</v>
      </c>
      <c r="I67" s="4">
        <v>30</v>
      </c>
      <c r="J67" s="4">
        <v>0</v>
      </c>
      <c r="K67" s="4">
        <v>0</v>
      </c>
      <c r="L67" s="4">
        <v>0</v>
      </c>
      <c r="M67" s="3">
        <f t="shared" si="2"/>
        <v>380</v>
      </c>
    </row>
    <row r="68" spans="1:31" s="11" customFormat="1" x14ac:dyDescent="0.25">
      <c r="A68" s="3">
        <v>67</v>
      </c>
      <c r="B68" s="1" t="s">
        <v>202</v>
      </c>
      <c r="C68" s="44">
        <f>1150+765.7+730.6+113.8+624</f>
        <v>3384.1000000000004</v>
      </c>
      <c r="D68" s="4" t="s">
        <v>19</v>
      </c>
      <c r="E68" s="4" t="s">
        <v>423</v>
      </c>
      <c r="F68" s="4">
        <v>150</v>
      </c>
      <c r="G68" s="4">
        <v>100</v>
      </c>
      <c r="H68" s="4">
        <v>50</v>
      </c>
      <c r="I68" s="4">
        <v>40</v>
      </c>
      <c r="J68" s="4">
        <v>0</v>
      </c>
      <c r="K68" s="4">
        <v>0</v>
      </c>
      <c r="L68" s="4">
        <v>18</v>
      </c>
      <c r="M68" s="3">
        <f t="shared" si="2"/>
        <v>358</v>
      </c>
    </row>
    <row r="69" spans="1:31" s="11" customFormat="1" x14ac:dyDescent="0.25">
      <c r="A69" s="3">
        <v>68</v>
      </c>
      <c r="B69" s="9" t="s">
        <v>9</v>
      </c>
      <c r="C69" s="44"/>
      <c r="D69" s="4" t="s">
        <v>28</v>
      </c>
      <c r="E69" s="4" t="s">
        <v>28</v>
      </c>
      <c r="F69" s="4">
        <v>20</v>
      </c>
      <c r="G69" s="4">
        <v>100</v>
      </c>
      <c r="H69" s="4">
        <v>200</v>
      </c>
      <c r="I69" s="4">
        <v>10</v>
      </c>
      <c r="J69" s="4">
        <v>0</v>
      </c>
      <c r="K69" s="4">
        <v>0</v>
      </c>
      <c r="L69" s="4">
        <v>27</v>
      </c>
      <c r="M69" s="3">
        <f t="shared" si="2"/>
        <v>357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s="11" customFormat="1" x14ac:dyDescent="0.25">
      <c r="A70" s="3">
        <v>69</v>
      </c>
      <c r="B70" s="1" t="s">
        <v>339</v>
      </c>
      <c r="C70" s="44"/>
      <c r="D70" s="4" t="s">
        <v>28</v>
      </c>
      <c r="E70" s="4" t="s">
        <v>28</v>
      </c>
      <c r="F70" s="4">
        <v>20</v>
      </c>
      <c r="G70" s="4">
        <v>100</v>
      </c>
      <c r="H70" s="4">
        <v>200</v>
      </c>
      <c r="I70" s="4">
        <v>0</v>
      </c>
      <c r="J70" s="4">
        <v>0</v>
      </c>
      <c r="K70" s="4">
        <v>0</v>
      </c>
      <c r="L70" s="4">
        <v>36</v>
      </c>
      <c r="M70" s="21">
        <f t="shared" si="2"/>
        <v>356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31" x14ac:dyDescent="0.25">
      <c r="A71" s="3">
        <v>70</v>
      </c>
      <c r="B71" s="1" t="s">
        <v>518</v>
      </c>
      <c r="C71" s="44">
        <v>240</v>
      </c>
      <c r="D71" s="4" t="s">
        <v>28</v>
      </c>
      <c r="E71" s="4" t="s">
        <v>421</v>
      </c>
      <c r="F71" s="4">
        <v>20</v>
      </c>
      <c r="G71" s="4">
        <v>100</v>
      </c>
      <c r="H71" s="4">
        <v>200</v>
      </c>
      <c r="I71" s="4">
        <v>0</v>
      </c>
      <c r="J71" s="4">
        <v>0</v>
      </c>
      <c r="K71" s="4">
        <v>0</v>
      </c>
      <c r="L71" s="4">
        <v>25</v>
      </c>
      <c r="M71" s="3">
        <f t="shared" si="2"/>
        <v>345</v>
      </c>
    </row>
    <row r="72" spans="1:31" x14ac:dyDescent="0.25">
      <c r="A72" s="3">
        <v>71</v>
      </c>
      <c r="B72" s="1" t="s">
        <v>338</v>
      </c>
      <c r="C72" s="44"/>
      <c r="D72" s="4" t="s">
        <v>28</v>
      </c>
      <c r="E72" s="4" t="s">
        <v>28</v>
      </c>
      <c r="F72" s="4">
        <v>20</v>
      </c>
      <c r="G72" s="4">
        <v>100</v>
      </c>
      <c r="H72" s="4">
        <v>200</v>
      </c>
      <c r="I72" s="4">
        <v>0</v>
      </c>
      <c r="J72" s="4">
        <v>0</v>
      </c>
      <c r="K72" s="4">
        <v>0</v>
      </c>
      <c r="L72" s="4">
        <v>22</v>
      </c>
      <c r="M72" s="3">
        <f t="shared" si="2"/>
        <v>342</v>
      </c>
    </row>
    <row r="73" spans="1:31" x14ac:dyDescent="0.25">
      <c r="A73" s="3">
        <v>72</v>
      </c>
      <c r="B73" s="1" t="s">
        <v>522</v>
      </c>
      <c r="C73" s="44"/>
      <c r="D73" s="10" t="s">
        <v>28</v>
      </c>
      <c r="E73" s="10" t="s">
        <v>28</v>
      </c>
      <c r="F73" s="10">
        <v>20</v>
      </c>
      <c r="G73" s="10">
        <v>100</v>
      </c>
      <c r="H73" s="4">
        <v>200</v>
      </c>
      <c r="I73" s="10">
        <v>0</v>
      </c>
      <c r="J73" s="4">
        <v>0</v>
      </c>
      <c r="K73" s="4">
        <v>0</v>
      </c>
      <c r="L73" s="10">
        <v>17</v>
      </c>
      <c r="M73" s="8">
        <f t="shared" si="2"/>
        <v>337</v>
      </c>
    </row>
    <row r="74" spans="1:31" ht="15" customHeight="1" x14ac:dyDescent="0.25">
      <c r="A74" s="3">
        <v>73</v>
      </c>
      <c r="B74" s="1" t="s">
        <v>416</v>
      </c>
      <c r="C74" s="44">
        <f>39.8+348.2</f>
        <v>388</v>
      </c>
      <c r="D74" s="4" t="s">
        <v>29</v>
      </c>
      <c r="E74" s="4" t="s">
        <v>423</v>
      </c>
      <c r="F74" s="4">
        <v>20</v>
      </c>
      <c r="G74" s="4">
        <v>100</v>
      </c>
      <c r="H74" s="4">
        <v>0</v>
      </c>
      <c r="I74" s="4">
        <v>0</v>
      </c>
      <c r="J74" s="4">
        <v>100</v>
      </c>
      <c r="K74" s="4">
        <v>100</v>
      </c>
      <c r="L74" s="4">
        <v>17</v>
      </c>
      <c r="M74" s="3">
        <f t="shared" si="2"/>
        <v>337</v>
      </c>
    </row>
    <row r="75" spans="1:31" ht="15" customHeight="1" x14ac:dyDescent="0.25">
      <c r="A75" s="3">
        <v>74</v>
      </c>
      <c r="B75" s="9" t="s">
        <v>238</v>
      </c>
      <c r="C75" s="44"/>
      <c r="D75" s="4" t="s">
        <v>28</v>
      </c>
      <c r="E75" s="4" t="s">
        <v>28</v>
      </c>
      <c r="F75" s="4">
        <v>20</v>
      </c>
      <c r="G75" s="4">
        <v>100</v>
      </c>
      <c r="H75" s="4">
        <v>200</v>
      </c>
      <c r="I75" s="4">
        <v>0</v>
      </c>
      <c r="J75" s="4">
        <v>0</v>
      </c>
      <c r="K75" s="4">
        <v>0</v>
      </c>
      <c r="L75" s="4">
        <v>16</v>
      </c>
      <c r="M75" s="3">
        <f t="shared" si="2"/>
        <v>336</v>
      </c>
    </row>
    <row r="76" spans="1:31" x14ac:dyDescent="0.25">
      <c r="A76" s="3">
        <v>75</v>
      </c>
      <c r="B76" s="9" t="s">
        <v>10</v>
      </c>
      <c r="C76" s="44"/>
      <c r="D76" s="4" t="s">
        <v>28</v>
      </c>
      <c r="E76" s="4" t="s">
        <v>28</v>
      </c>
      <c r="F76" s="4">
        <v>20</v>
      </c>
      <c r="G76" s="4">
        <v>100</v>
      </c>
      <c r="H76" s="4">
        <v>200</v>
      </c>
      <c r="I76" s="4">
        <v>10</v>
      </c>
      <c r="J76" s="4">
        <v>0</v>
      </c>
      <c r="K76" s="4">
        <v>0</v>
      </c>
      <c r="L76" s="4">
        <v>6</v>
      </c>
      <c r="M76" s="3">
        <f t="shared" si="2"/>
        <v>336</v>
      </c>
    </row>
    <row r="77" spans="1:31" x14ac:dyDescent="0.25">
      <c r="A77" s="3">
        <v>76</v>
      </c>
      <c r="B77" s="1" t="s">
        <v>228</v>
      </c>
      <c r="C77" s="44"/>
      <c r="D77" s="4" t="s">
        <v>28</v>
      </c>
      <c r="E77" s="4" t="s">
        <v>28</v>
      </c>
      <c r="F77" s="4">
        <v>20</v>
      </c>
      <c r="G77" s="4">
        <v>100</v>
      </c>
      <c r="H77" s="4">
        <v>200</v>
      </c>
      <c r="I77" s="4">
        <v>0</v>
      </c>
      <c r="J77" s="4">
        <v>0</v>
      </c>
      <c r="K77" s="4">
        <v>0</v>
      </c>
      <c r="L77" s="4">
        <v>15</v>
      </c>
      <c r="M77" s="3">
        <f t="shared" si="2"/>
        <v>335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 spans="1:31" x14ac:dyDescent="0.25">
      <c r="A78" s="3">
        <v>77</v>
      </c>
      <c r="B78" s="1" t="s">
        <v>239</v>
      </c>
      <c r="C78" s="44"/>
      <c r="D78" s="4" t="s">
        <v>28</v>
      </c>
      <c r="E78" s="4" t="s">
        <v>28</v>
      </c>
      <c r="F78" s="4">
        <v>20</v>
      </c>
      <c r="G78" s="4">
        <v>100</v>
      </c>
      <c r="H78" s="4">
        <v>200</v>
      </c>
      <c r="I78" s="4">
        <v>0</v>
      </c>
      <c r="J78" s="4">
        <v>0</v>
      </c>
      <c r="K78" s="4">
        <v>0</v>
      </c>
      <c r="L78" s="4">
        <v>15</v>
      </c>
      <c r="M78" s="3">
        <f t="shared" si="2"/>
        <v>335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1:31" x14ac:dyDescent="0.25">
      <c r="A79" s="3">
        <v>78</v>
      </c>
      <c r="B79" s="1" t="s">
        <v>174</v>
      </c>
      <c r="C79" s="44"/>
      <c r="D79" s="10" t="s">
        <v>28</v>
      </c>
      <c r="E79" s="10" t="s">
        <v>28</v>
      </c>
      <c r="F79" s="54">
        <v>20</v>
      </c>
      <c r="G79" s="10">
        <v>100</v>
      </c>
      <c r="H79" s="4">
        <v>200</v>
      </c>
      <c r="I79" s="10">
        <v>10</v>
      </c>
      <c r="J79" s="15">
        <v>0</v>
      </c>
      <c r="K79" s="15">
        <v>0</v>
      </c>
      <c r="L79" s="10">
        <v>3</v>
      </c>
      <c r="M79" s="8">
        <f t="shared" si="2"/>
        <v>333</v>
      </c>
    </row>
    <row r="80" spans="1:31" x14ac:dyDescent="0.25">
      <c r="A80" s="3">
        <v>79</v>
      </c>
      <c r="B80" s="1" t="s">
        <v>322</v>
      </c>
      <c r="C80" s="44"/>
      <c r="D80" s="4" t="s">
        <v>28</v>
      </c>
      <c r="E80" s="4" t="s">
        <v>28</v>
      </c>
      <c r="F80" s="4">
        <v>20</v>
      </c>
      <c r="G80" s="4">
        <v>100</v>
      </c>
      <c r="H80" s="4">
        <v>200</v>
      </c>
      <c r="I80" s="4">
        <v>0</v>
      </c>
      <c r="J80" s="4">
        <v>0</v>
      </c>
      <c r="K80" s="4">
        <v>0</v>
      </c>
      <c r="L80" s="4">
        <v>12</v>
      </c>
      <c r="M80" s="3">
        <f t="shared" si="2"/>
        <v>332</v>
      </c>
    </row>
    <row r="81" spans="1:13" x14ac:dyDescent="0.25">
      <c r="A81" s="3">
        <v>80</v>
      </c>
      <c r="B81" s="1" t="s">
        <v>337</v>
      </c>
      <c r="C81" s="44"/>
      <c r="D81" s="4" t="s">
        <v>28</v>
      </c>
      <c r="E81" s="4" t="s">
        <v>28</v>
      </c>
      <c r="F81" s="4">
        <v>20</v>
      </c>
      <c r="G81" s="4">
        <v>100</v>
      </c>
      <c r="H81" s="4">
        <v>200</v>
      </c>
      <c r="I81" s="4">
        <v>0</v>
      </c>
      <c r="J81" s="4">
        <v>0</v>
      </c>
      <c r="K81" s="4">
        <v>0</v>
      </c>
      <c r="L81" s="4">
        <v>11</v>
      </c>
      <c r="M81" s="3">
        <f t="shared" si="2"/>
        <v>331</v>
      </c>
    </row>
    <row r="82" spans="1:13" x14ac:dyDescent="0.25">
      <c r="A82" s="3">
        <v>81</v>
      </c>
      <c r="B82" s="1" t="s">
        <v>225</v>
      </c>
      <c r="C82" s="44"/>
      <c r="D82" s="4" t="s">
        <v>28</v>
      </c>
      <c r="E82" s="4" t="s">
        <v>28</v>
      </c>
      <c r="F82" s="4">
        <v>20</v>
      </c>
      <c r="G82" s="4">
        <v>100</v>
      </c>
      <c r="H82" s="4">
        <v>200</v>
      </c>
      <c r="I82" s="4">
        <v>0</v>
      </c>
      <c r="J82" s="4">
        <v>0</v>
      </c>
      <c r="K82" s="4">
        <v>0</v>
      </c>
      <c r="L82" s="4">
        <v>10</v>
      </c>
      <c r="M82" s="3">
        <f t="shared" si="2"/>
        <v>330</v>
      </c>
    </row>
    <row r="83" spans="1:13" x14ac:dyDescent="0.25">
      <c r="A83" s="3">
        <v>82</v>
      </c>
      <c r="B83" s="1" t="s">
        <v>226</v>
      </c>
      <c r="C83" s="44"/>
      <c r="D83" s="4" t="s">
        <v>28</v>
      </c>
      <c r="E83" s="4" t="s">
        <v>28</v>
      </c>
      <c r="F83" s="4">
        <v>20</v>
      </c>
      <c r="G83" s="4">
        <v>100</v>
      </c>
      <c r="H83" s="4">
        <v>200</v>
      </c>
      <c r="I83" s="4">
        <v>10</v>
      </c>
      <c r="J83" s="4">
        <v>0</v>
      </c>
      <c r="K83" s="4">
        <v>0</v>
      </c>
      <c r="L83" s="4">
        <v>0</v>
      </c>
      <c r="M83" s="3">
        <f t="shared" si="2"/>
        <v>330</v>
      </c>
    </row>
    <row r="84" spans="1:13" x14ac:dyDescent="0.25">
      <c r="A84" s="3">
        <v>83</v>
      </c>
      <c r="B84" s="1" t="s">
        <v>321</v>
      </c>
      <c r="C84" s="44"/>
      <c r="D84" s="4" t="s">
        <v>28</v>
      </c>
      <c r="E84" s="4" t="s">
        <v>28</v>
      </c>
      <c r="F84" s="4">
        <v>20</v>
      </c>
      <c r="G84" s="4">
        <v>100</v>
      </c>
      <c r="H84" s="4">
        <v>200</v>
      </c>
      <c r="I84" s="4">
        <v>0</v>
      </c>
      <c r="J84" s="4">
        <v>0</v>
      </c>
      <c r="K84" s="4">
        <v>0</v>
      </c>
      <c r="L84" s="4">
        <v>10</v>
      </c>
      <c r="M84" s="3">
        <f t="shared" si="2"/>
        <v>330</v>
      </c>
    </row>
    <row r="85" spans="1:13" x14ac:dyDescent="0.25">
      <c r="A85" s="3">
        <v>84</v>
      </c>
      <c r="B85" s="1" t="s">
        <v>230</v>
      </c>
      <c r="C85" s="44"/>
      <c r="D85" s="4" t="s">
        <v>28</v>
      </c>
      <c r="E85" s="4" t="s">
        <v>28</v>
      </c>
      <c r="F85" s="4">
        <v>20</v>
      </c>
      <c r="G85" s="4">
        <v>100</v>
      </c>
      <c r="H85" s="4">
        <v>200</v>
      </c>
      <c r="I85" s="4">
        <v>0</v>
      </c>
      <c r="J85" s="4">
        <v>0</v>
      </c>
      <c r="K85" s="4">
        <v>0</v>
      </c>
      <c r="L85" s="4">
        <v>10</v>
      </c>
      <c r="M85" s="3">
        <f t="shared" si="2"/>
        <v>330</v>
      </c>
    </row>
    <row r="86" spans="1:13" x14ac:dyDescent="0.25">
      <c r="A86" s="3">
        <v>85</v>
      </c>
      <c r="B86" s="1" t="s">
        <v>515</v>
      </c>
      <c r="C86" s="44"/>
      <c r="D86" s="4" t="s">
        <v>28</v>
      </c>
      <c r="E86" s="4" t="s">
        <v>28</v>
      </c>
      <c r="F86" s="4">
        <v>20</v>
      </c>
      <c r="G86" s="4">
        <v>100</v>
      </c>
      <c r="H86" s="4">
        <v>200</v>
      </c>
      <c r="I86" s="4">
        <v>0</v>
      </c>
      <c r="J86" s="4">
        <v>0</v>
      </c>
      <c r="K86" s="4">
        <v>0</v>
      </c>
      <c r="L86" s="4">
        <v>10</v>
      </c>
      <c r="M86" s="3">
        <f t="shared" si="2"/>
        <v>330</v>
      </c>
    </row>
    <row r="87" spans="1:13" x14ac:dyDescent="0.25">
      <c r="A87" s="3">
        <v>86</v>
      </c>
      <c r="B87" s="1" t="s">
        <v>204</v>
      </c>
      <c r="C87" s="44">
        <v>71</v>
      </c>
      <c r="D87" s="4" t="s">
        <v>19</v>
      </c>
      <c r="E87" s="4" t="s">
        <v>421</v>
      </c>
      <c r="F87" s="4">
        <v>150</v>
      </c>
      <c r="G87" s="4">
        <v>100</v>
      </c>
      <c r="H87" s="4">
        <v>50</v>
      </c>
      <c r="I87" s="4">
        <v>20</v>
      </c>
      <c r="J87" s="4">
        <v>0</v>
      </c>
      <c r="K87" s="4">
        <v>0</v>
      </c>
      <c r="L87" s="4">
        <v>10</v>
      </c>
      <c r="M87" s="3">
        <f t="shared" si="2"/>
        <v>330</v>
      </c>
    </row>
    <row r="88" spans="1:13" x14ac:dyDescent="0.25">
      <c r="A88" s="3">
        <v>87</v>
      </c>
      <c r="B88" s="1" t="s">
        <v>521</v>
      </c>
      <c r="C88" s="44"/>
      <c r="D88" s="4" t="s">
        <v>28</v>
      </c>
      <c r="E88" s="4" t="s">
        <v>28</v>
      </c>
      <c r="F88" s="4">
        <v>20</v>
      </c>
      <c r="G88" s="4">
        <v>100</v>
      </c>
      <c r="H88" s="4">
        <v>200</v>
      </c>
      <c r="I88" s="4">
        <v>0</v>
      </c>
      <c r="J88" s="4">
        <v>0</v>
      </c>
      <c r="K88" s="4">
        <v>0</v>
      </c>
      <c r="L88" s="4">
        <v>9</v>
      </c>
      <c r="M88" s="3">
        <f t="shared" si="2"/>
        <v>329</v>
      </c>
    </row>
    <row r="89" spans="1:13" x14ac:dyDescent="0.25">
      <c r="A89" s="3">
        <v>88</v>
      </c>
      <c r="B89" s="1" t="s">
        <v>330</v>
      </c>
      <c r="C89" s="44"/>
      <c r="D89" s="4" t="s">
        <v>28</v>
      </c>
      <c r="E89" s="4" t="s">
        <v>28</v>
      </c>
      <c r="F89" s="4">
        <v>20</v>
      </c>
      <c r="G89" s="4">
        <v>100</v>
      </c>
      <c r="H89" s="4">
        <v>200</v>
      </c>
      <c r="I89" s="4">
        <v>0</v>
      </c>
      <c r="J89" s="4">
        <v>0</v>
      </c>
      <c r="K89" s="4">
        <v>0</v>
      </c>
      <c r="L89" s="4">
        <v>7</v>
      </c>
      <c r="M89" s="3">
        <f t="shared" si="2"/>
        <v>327</v>
      </c>
    </row>
    <row r="90" spans="1:13" x14ac:dyDescent="0.25">
      <c r="A90" s="3">
        <v>89</v>
      </c>
      <c r="B90" s="1" t="s">
        <v>336</v>
      </c>
      <c r="C90" s="44"/>
      <c r="D90" s="4" t="s">
        <v>28</v>
      </c>
      <c r="E90" s="4" t="s">
        <v>28</v>
      </c>
      <c r="F90" s="4">
        <v>20</v>
      </c>
      <c r="G90" s="4">
        <v>100</v>
      </c>
      <c r="H90" s="4">
        <v>200</v>
      </c>
      <c r="I90" s="4">
        <v>0</v>
      </c>
      <c r="J90" s="4">
        <v>0</v>
      </c>
      <c r="K90" s="4">
        <v>0</v>
      </c>
      <c r="L90" s="4">
        <v>7</v>
      </c>
      <c r="M90" s="3">
        <f t="shared" si="2"/>
        <v>327</v>
      </c>
    </row>
    <row r="91" spans="1:13" x14ac:dyDescent="0.25">
      <c r="A91" s="3">
        <v>90</v>
      </c>
      <c r="B91" s="1" t="s">
        <v>329</v>
      </c>
      <c r="C91" s="44"/>
      <c r="D91" s="4" t="s">
        <v>28</v>
      </c>
      <c r="E91" s="4" t="s">
        <v>28</v>
      </c>
      <c r="F91" s="4">
        <v>20</v>
      </c>
      <c r="G91" s="4">
        <v>100</v>
      </c>
      <c r="H91" s="4">
        <v>200</v>
      </c>
      <c r="I91" s="4">
        <v>0</v>
      </c>
      <c r="J91" s="4">
        <v>0</v>
      </c>
      <c r="K91" s="4">
        <v>0</v>
      </c>
      <c r="L91" s="4">
        <v>5</v>
      </c>
      <c r="M91" s="3">
        <f t="shared" si="2"/>
        <v>325</v>
      </c>
    </row>
    <row r="92" spans="1:13" ht="15.75" customHeight="1" x14ac:dyDescent="0.25">
      <c r="A92" s="3">
        <v>91</v>
      </c>
      <c r="B92" s="1" t="s">
        <v>357</v>
      </c>
      <c r="C92" s="44">
        <v>224.2</v>
      </c>
      <c r="D92" s="4" t="s">
        <v>29</v>
      </c>
      <c r="E92" s="4" t="s">
        <v>421</v>
      </c>
      <c r="F92" s="4">
        <v>20</v>
      </c>
      <c r="G92" s="4">
        <v>100</v>
      </c>
      <c r="H92" s="4">
        <v>0</v>
      </c>
      <c r="I92" s="4">
        <v>0</v>
      </c>
      <c r="J92" s="4">
        <v>100</v>
      </c>
      <c r="K92" s="4">
        <v>100</v>
      </c>
      <c r="L92" s="4">
        <v>5</v>
      </c>
      <c r="M92" s="3">
        <f t="shared" si="2"/>
        <v>325</v>
      </c>
    </row>
    <row r="93" spans="1:13" x14ac:dyDescent="0.25">
      <c r="A93" s="3">
        <v>92</v>
      </c>
      <c r="B93" s="1" t="s">
        <v>325</v>
      </c>
      <c r="C93" s="44"/>
      <c r="D93" s="4" t="s">
        <v>28</v>
      </c>
      <c r="E93" s="4" t="s">
        <v>423</v>
      </c>
      <c r="F93" s="4">
        <v>20</v>
      </c>
      <c r="G93" s="4">
        <v>100</v>
      </c>
      <c r="H93" s="4">
        <v>200</v>
      </c>
      <c r="I93" s="4">
        <v>0</v>
      </c>
      <c r="J93" s="4">
        <v>0</v>
      </c>
      <c r="K93" s="4">
        <v>0</v>
      </c>
      <c r="L93" s="4">
        <v>4</v>
      </c>
      <c r="M93" s="3">
        <f t="shared" si="2"/>
        <v>324</v>
      </c>
    </row>
    <row r="94" spans="1:13" x14ac:dyDescent="0.25">
      <c r="A94" s="3">
        <v>93</v>
      </c>
      <c r="B94" s="1" t="s">
        <v>414</v>
      </c>
      <c r="C94" s="44">
        <f>204.8+49.6+140.6+56+136.1+195.3+72.8+293.4+160.8+38.3+185.6</f>
        <v>1533.2999999999997</v>
      </c>
      <c r="D94" s="4" t="s">
        <v>29</v>
      </c>
      <c r="E94" s="4" t="s">
        <v>423</v>
      </c>
      <c r="F94" s="4">
        <v>20</v>
      </c>
      <c r="G94" s="4">
        <v>100</v>
      </c>
      <c r="H94" s="4">
        <v>150</v>
      </c>
      <c r="I94" s="4">
        <v>10</v>
      </c>
      <c r="J94" s="12">
        <v>0</v>
      </c>
      <c r="K94" s="12">
        <v>0</v>
      </c>
      <c r="L94" s="4">
        <v>41</v>
      </c>
      <c r="M94" s="3">
        <f t="shared" si="2"/>
        <v>321</v>
      </c>
    </row>
    <row r="95" spans="1:13" x14ac:dyDescent="0.25">
      <c r="A95" s="3">
        <v>94</v>
      </c>
      <c r="B95" s="1" t="s">
        <v>222</v>
      </c>
      <c r="C95" s="44">
        <v>580</v>
      </c>
      <c r="D95" s="4" t="s">
        <v>19</v>
      </c>
      <c r="E95" s="4" t="s">
        <v>423</v>
      </c>
      <c r="F95" s="4">
        <v>150</v>
      </c>
      <c r="G95" s="4">
        <v>0</v>
      </c>
      <c r="H95" s="4">
        <v>0</v>
      </c>
      <c r="I95" s="4">
        <v>10</v>
      </c>
      <c r="J95" s="4">
        <v>100</v>
      </c>
      <c r="K95" s="4">
        <v>0</v>
      </c>
      <c r="L95" s="4">
        <v>60</v>
      </c>
      <c r="M95" s="3">
        <f t="shared" si="2"/>
        <v>320</v>
      </c>
    </row>
    <row r="96" spans="1:13" x14ac:dyDescent="0.25">
      <c r="A96" s="3">
        <v>95</v>
      </c>
      <c r="B96" s="1" t="s">
        <v>160</v>
      </c>
      <c r="C96" s="44">
        <f>716+419.6+416.7+231.5</f>
        <v>1783.8</v>
      </c>
      <c r="D96" s="4" t="s">
        <v>19</v>
      </c>
      <c r="E96" s="4" t="s">
        <v>423</v>
      </c>
      <c r="F96" s="4">
        <v>20</v>
      </c>
      <c r="G96" s="4">
        <v>100</v>
      </c>
      <c r="H96" s="4">
        <v>50</v>
      </c>
      <c r="I96" s="4">
        <v>20</v>
      </c>
      <c r="J96" s="12">
        <v>100</v>
      </c>
      <c r="K96" s="12">
        <v>0</v>
      </c>
      <c r="L96" s="4">
        <v>30</v>
      </c>
      <c r="M96" s="3">
        <f t="shared" si="2"/>
        <v>320</v>
      </c>
    </row>
    <row r="97" spans="1:31" x14ac:dyDescent="0.25">
      <c r="A97" s="3">
        <v>96</v>
      </c>
      <c r="B97" s="1" t="s">
        <v>331</v>
      </c>
      <c r="C97" s="44"/>
      <c r="D97" s="4" t="s">
        <v>28</v>
      </c>
      <c r="E97" s="4" t="s">
        <v>28</v>
      </c>
      <c r="F97" s="4">
        <v>20</v>
      </c>
      <c r="G97" s="4">
        <v>100</v>
      </c>
      <c r="H97" s="4">
        <v>200</v>
      </c>
      <c r="I97" s="4">
        <v>0</v>
      </c>
      <c r="J97" s="4">
        <v>0</v>
      </c>
      <c r="K97" s="4">
        <v>0</v>
      </c>
      <c r="L97" s="4">
        <v>0</v>
      </c>
      <c r="M97" s="3">
        <f t="shared" si="2"/>
        <v>320</v>
      </c>
    </row>
    <row r="98" spans="1:31" x14ac:dyDescent="0.25">
      <c r="A98" s="3">
        <v>97</v>
      </c>
      <c r="B98" s="1" t="s">
        <v>303</v>
      </c>
      <c r="C98" s="44">
        <f>116.3+381.7+78</f>
        <v>576</v>
      </c>
      <c r="D98" s="4" t="s">
        <v>19</v>
      </c>
      <c r="E98" s="4" t="s">
        <v>423</v>
      </c>
      <c r="F98" s="4">
        <v>150</v>
      </c>
      <c r="G98" s="4">
        <v>100</v>
      </c>
      <c r="H98" s="4">
        <v>20</v>
      </c>
      <c r="I98" s="4">
        <v>40</v>
      </c>
      <c r="J98" s="4">
        <v>0</v>
      </c>
      <c r="K98" s="4">
        <v>0</v>
      </c>
      <c r="L98" s="4">
        <v>0</v>
      </c>
      <c r="M98" s="3">
        <f t="shared" ref="M98:M129" si="3">SUM(E98:L98)</f>
        <v>310</v>
      </c>
    </row>
    <row r="99" spans="1:31" x14ac:dyDescent="0.25">
      <c r="A99" s="3">
        <v>98</v>
      </c>
      <c r="B99" s="1" t="s">
        <v>159</v>
      </c>
      <c r="C99" s="44">
        <f>188.5+484.1+182.3+343.3+398.1+49.3</f>
        <v>1645.6000000000001</v>
      </c>
      <c r="D99" s="4" t="s">
        <v>19</v>
      </c>
      <c r="E99" s="4" t="s">
        <v>423</v>
      </c>
      <c r="F99" s="4">
        <v>20</v>
      </c>
      <c r="G99" s="4">
        <v>100</v>
      </c>
      <c r="H99" s="4">
        <v>50</v>
      </c>
      <c r="I99" s="4">
        <v>10</v>
      </c>
      <c r="J99" s="12">
        <v>100</v>
      </c>
      <c r="K99" s="12">
        <v>0</v>
      </c>
      <c r="L99" s="4">
        <v>27</v>
      </c>
      <c r="M99" s="3">
        <f t="shared" si="3"/>
        <v>307</v>
      </c>
    </row>
    <row r="100" spans="1:31" x14ac:dyDescent="0.25">
      <c r="A100" s="3">
        <v>99</v>
      </c>
      <c r="B100" s="1" t="s">
        <v>162</v>
      </c>
      <c r="C100" s="44">
        <f>37.2+275.5+166.5+478.6+351+45+41.3+197</f>
        <v>1592.1</v>
      </c>
      <c r="D100" s="4" t="s">
        <v>29</v>
      </c>
      <c r="E100" s="4" t="s">
        <v>423</v>
      </c>
      <c r="F100" s="4">
        <v>20</v>
      </c>
      <c r="G100" s="4">
        <v>100</v>
      </c>
      <c r="H100" s="4">
        <v>150</v>
      </c>
      <c r="I100" s="4">
        <v>0</v>
      </c>
      <c r="J100" s="12">
        <v>0</v>
      </c>
      <c r="K100" s="12">
        <v>0</v>
      </c>
      <c r="L100" s="4">
        <v>36</v>
      </c>
      <c r="M100" s="3">
        <f t="shared" si="3"/>
        <v>306</v>
      </c>
    </row>
    <row r="101" spans="1:31" x14ac:dyDescent="0.25">
      <c r="A101" s="3">
        <v>100</v>
      </c>
      <c r="B101" s="1" t="s">
        <v>323</v>
      </c>
      <c r="C101" s="44">
        <f>78.1+71.8</f>
        <v>149.89999999999998</v>
      </c>
      <c r="D101" s="4" t="s">
        <v>19</v>
      </c>
      <c r="E101" s="4" t="s">
        <v>28</v>
      </c>
      <c r="F101" s="4">
        <v>150</v>
      </c>
      <c r="G101" s="4">
        <v>100</v>
      </c>
      <c r="H101" s="4">
        <v>50</v>
      </c>
      <c r="I101" s="4">
        <v>0</v>
      </c>
      <c r="J101" s="4">
        <v>0</v>
      </c>
      <c r="K101" s="4">
        <v>0</v>
      </c>
      <c r="L101" s="4">
        <v>4</v>
      </c>
      <c r="M101" s="3">
        <f t="shared" si="3"/>
        <v>304</v>
      </c>
    </row>
    <row r="102" spans="1:31" s="17" customFormat="1" x14ac:dyDescent="0.25">
      <c r="A102" s="3">
        <v>101</v>
      </c>
      <c r="B102" s="1" t="s">
        <v>161</v>
      </c>
      <c r="C102" s="44">
        <f>47.4+143.3+46.9+36.5+145.5+105.7+366.6+155.4+204.1</f>
        <v>1251.4000000000001</v>
      </c>
      <c r="D102" s="4" t="s">
        <v>19</v>
      </c>
      <c r="E102" s="4" t="s">
        <v>423</v>
      </c>
      <c r="F102" s="4">
        <v>20</v>
      </c>
      <c r="G102" s="4">
        <v>100</v>
      </c>
      <c r="H102" s="4">
        <v>50</v>
      </c>
      <c r="I102" s="4">
        <v>0</v>
      </c>
      <c r="J102" s="12">
        <v>100</v>
      </c>
      <c r="K102" s="12">
        <v>0</v>
      </c>
      <c r="L102" s="4">
        <v>23</v>
      </c>
      <c r="M102" s="3">
        <f t="shared" si="3"/>
        <v>293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1:31" x14ac:dyDescent="0.25">
      <c r="A103" s="3">
        <v>102</v>
      </c>
      <c r="B103" s="1" t="s">
        <v>8</v>
      </c>
      <c r="C103" s="44">
        <f>143.2+131.9+99</f>
        <v>374.1</v>
      </c>
      <c r="D103" s="4" t="s">
        <v>19</v>
      </c>
      <c r="E103" s="4" t="s">
        <v>421</v>
      </c>
      <c r="F103" s="4">
        <v>100</v>
      </c>
      <c r="G103" s="4">
        <v>100</v>
      </c>
      <c r="H103" s="4">
        <v>50</v>
      </c>
      <c r="I103" s="4">
        <v>20</v>
      </c>
      <c r="J103" s="4">
        <v>0</v>
      </c>
      <c r="K103" s="4">
        <v>0</v>
      </c>
      <c r="L103" s="4">
        <v>0</v>
      </c>
      <c r="M103" s="3">
        <f t="shared" si="3"/>
        <v>270</v>
      </c>
    </row>
    <row r="104" spans="1:31" x14ac:dyDescent="0.25">
      <c r="A104" s="3">
        <v>103</v>
      </c>
      <c r="B104" s="9" t="s">
        <v>232</v>
      </c>
      <c r="C104" s="46"/>
      <c r="D104" s="4" t="s">
        <v>19</v>
      </c>
      <c r="E104" s="4" t="s">
        <v>423</v>
      </c>
      <c r="F104" s="4">
        <v>20</v>
      </c>
      <c r="G104" s="4">
        <v>100</v>
      </c>
      <c r="H104" s="4">
        <v>20</v>
      </c>
      <c r="I104" s="4">
        <v>0</v>
      </c>
      <c r="J104" s="4">
        <v>0</v>
      </c>
      <c r="K104" s="4">
        <v>100</v>
      </c>
      <c r="L104" s="4">
        <v>18</v>
      </c>
      <c r="M104" s="3">
        <f t="shared" si="3"/>
        <v>258</v>
      </c>
    </row>
    <row r="105" spans="1:31" x14ac:dyDescent="0.25">
      <c r="A105" s="3">
        <v>104</v>
      </c>
      <c r="B105" s="1" t="s">
        <v>511</v>
      </c>
      <c r="C105" s="44"/>
      <c r="D105" s="4" t="s">
        <v>19</v>
      </c>
      <c r="E105" s="4" t="s">
        <v>28</v>
      </c>
      <c r="F105" s="4">
        <v>150</v>
      </c>
      <c r="G105" s="4">
        <v>0</v>
      </c>
      <c r="H105" s="4">
        <v>50</v>
      </c>
      <c r="I105" s="4">
        <v>10</v>
      </c>
      <c r="J105" s="4">
        <v>0</v>
      </c>
      <c r="K105" s="4">
        <v>0</v>
      </c>
      <c r="L105" s="4">
        <v>36</v>
      </c>
      <c r="M105" s="3">
        <f t="shared" si="3"/>
        <v>246</v>
      </c>
    </row>
    <row r="106" spans="1:31" x14ac:dyDescent="0.25">
      <c r="A106" s="3">
        <v>105</v>
      </c>
      <c r="B106" s="1" t="s">
        <v>173</v>
      </c>
      <c r="C106" s="44">
        <f>36.9+393.4</f>
        <v>430.29999999999995</v>
      </c>
      <c r="D106" s="10" t="s">
        <v>19</v>
      </c>
      <c r="E106" s="10" t="s">
        <v>423</v>
      </c>
      <c r="F106" s="10">
        <v>20</v>
      </c>
      <c r="G106" s="10">
        <v>100</v>
      </c>
      <c r="H106" s="10">
        <v>50</v>
      </c>
      <c r="I106" s="10">
        <v>10</v>
      </c>
      <c r="J106" s="4">
        <v>0</v>
      </c>
      <c r="K106" s="4">
        <v>0</v>
      </c>
      <c r="L106" s="10">
        <v>27</v>
      </c>
      <c r="M106" s="8">
        <f t="shared" si="3"/>
        <v>207</v>
      </c>
    </row>
    <row r="107" spans="1:31" x14ac:dyDescent="0.25">
      <c r="A107" s="3">
        <v>106</v>
      </c>
      <c r="B107" s="1" t="s">
        <v>6</v>
      </c>
      <c r="C107" s="44">
        <f>31.6+111.9+63.2+39+35.3+39.7+22+14.4+7.9+64.1</f>
        <v>429.09999999999991</v>
      </c>
      <c r="D107" s="4" t="s">
        <v>19</v>
      </c>
      <c r="E107" s="4" t="s">
        <v>423</v>
      </c>
      <c r="F107" s="4">
        <v>20</v>
      </c>
      <c r="G107" s="4">
        <v>100</v>
      </c>
      <c r="H107" s="4">
        <v>50</v>
      </c>
      <c r="I107" s="4">
        <v>0</v>
      </c>
      <c r="J107" s="4">
        <v>0</v>
      </c>
      <c r="K107" s="4">
        <v>0</v>
      </c>
      <c r="L107" s="4">
        <v>18</v>
      </c>
      <c r="M107" s="3">
        <f t="shared" si="3"/>
        <v>188</v>
      </c>
    </row>
    <row r="108" spans="1:31" x14ac:dyDescent="0.25">
      <c r="A108" s="3">
        <v>107</v>
      </c>
      <c r="B108" s="14" t="s">
        <v>223</v>
      </c>
      <c r="C108" s="52"/>
      <c r="D108" s="15" t="s">
        <v>19</v>
      </c>
      <c r="E108" s="15" t="s">
        <v>423</v>
      </c>
      <c r="F108" s="15">
        <v>150</v>
      </c>
      <c r="G108" s="15">
        <v>0</v>
      </c>
      <c r="H108" s="15">
        <v>20</v>
      </c>
      <c r="I108" s="15">
        <v>0</v>
      </c>
      <c r="J108" s="4">
        <v>0</v>
      </c>
      <c r="K108" s="15">
        <v>0</v>
      </c>
      <c r="L108" s="15">
        <v>11</v>
      </c>
      <c r="M108" s="3">
        <f t="shared" si="3"/>
        <v>181</v>
      </c>
    </row>
    <row r="109" spans="1:31" x14ac:dyDescent="0.25">
      <c r="A109" s="3">
        <v>108</v>
      </c>
      <c r="B109" s="1" t="s">
        <v>227</v>
      </c>
      <c r="C109" s="44">
        <f>139.7+262.2</f>
        <v>401.9</v>
      </c>
      <c r="D109" s="4" t="s">
        <v>21</v>
      </c>
      <c r="E109" s="4" t="s">
        <v>421</v>
      </c>
      <c r="F109" s="4">
        <v>150</v>
      </c>
      <c r="G109" s="4">
        <v>0</v>
      </c>
      <c r="H109" s="4">
        <v>20</v>
      </c>
      <c r="I109" s="4">
        <v>0</v>
      </c>
      <c r="J109" s="4">
        <v>0</v>
      </c>
      <c r="K109" s="4">
        <v>0</v>
      </c>
      <c r="L109" s="4">
        <v>8</v>
      </c>
      <c r="M109" s="3">
        <f t="shared" si="3"/>
        <v>178</v>
      </c>
    </row>
    <row r="110" spans="1:31" x14ac:dyDescent="0.25">
      <c r="A110" s="3">
        <v>109</v>
      </c>
      <c r="B110" s="14" t="s">
        <v>224</v>
      </c>
      <c r="C110" s="43">
        <v>268.8</v>
      </c>
      <c r="D110" s="15" t="s">
        <v>21</v>
      </c>
      <c r="E110" s="15" t="s">
        <v>423</v>
      </c>
      <c r="F110" s="15">
        <v>150</v>
      </c>
      <c r="G110" s="15">
        <v>0</v>
      </c>
      <c r="H110" s="15">
        <v>20</v>
      </c>
      <c r="I110" s="15">
        <v>0</v>
      </c>
      <c r="J110" s="4">
        <v>0</v>
      </c>
      <c r="K110" s="15">
        <v>0</v>
      </c>
      <c r="L110" s="15">
        <v>6</v>
      </c>
      <c r="M110" s="3">
        <f t="shared" si="3"/>
        <v>176</v>
      </c>
    </row>
    <row r="111" spans="1:31" x14ac:dyDescent="0.25">
      <c r="A111" s="3">
        <v>110</v>
      </c>
      <c r="B111" s="14" t="s">
        <v>175</v>
      </c>
      <c r="C111" s="43">
        <f>417.1+6.1+143.7+68.6+47.8+114.4+21.5+55.9+56.1</f>
        <v>931.2</v>
      </c>
      <c r="D111" s="54" t="s">
        <v>19</v>
      </c>
      <c r="E111" s="54" t="s">
        <v>423</v>
      </c>
      <c r="F111" s="54">
        <v>20</v>
      </c>
      <c r="G111" s="54">
        <v>100</v>
      </c>
      <c r="H111" s="15">
        <v>20</v>
      </c>
      <c r="I111" s="54">
        <v>0</v>
      </c>
      <c r="J111" s="4">
        <v>0</v>
      </c>
      <c r="K111" s="15">
        <v>0</v>
      </c>
      <c r="L111" s="54">
        <v>6</v>
      </c>
      <c r="M111" s="8">
        <f t="shared" si="3"/>
        <v>146</v>
      </c>
    </row>
    <row r="120" ht="16.5" customHeight="1" x14ac:dyDescent="0.25"/>
    <row r="123" ht="15.75" customHeight="1" x14ac:dyDescent="0.25"/>
    <row r="125" ht="16.5" customHeight="1" x14ac:dyDescent="0.25"/>
  </sheetData>
  <sortState ref="A2:M111">
    <sortCondition descending="1" ref="M2"/>
  </sortState>
  <pageMargins left="0.7" right="0.7" top="0.75" bottom="0.75" header="0.3" footer="0.3"/>
  <pageSetup paperSize="8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4"/>
  <sheetViews>
    <sheetView tabSelected="1" zoomScaleNormal="100" workbookViewId="0">
      <pane ySplit="1" topLeftCell="A153" activePane="bottomLeft" state="frozen"/>
      <selection pane="bottomLeft" activeCell="F170" sqref="F170"/>
    </sheetView>
  </sheetViews>
  <sheetFormatPr defaultRowHeight="15" x14ac:dyDescent="0.25"/>
  <cols>
    <col min="1" max="1" width="4.42578125" customWidth="1"/>
    <col min="2" max="2" width="45.5703125" customWidth="1"/>
    <col min="3" max="3" width="6.85546875" style="39" customWidth="1"/>
    <col min="4" max="4" width="10.140625" style="39" customWidth="1"/>
    <col min="5" max="6" width="9.140625" style="39"/>
    <col min="13" max="13" width="7.42578125" customWidth="1"/>
  </cols>
  <sheetData>
    <row r="1" spans="1:13" ht="132" customHeight="1" x14ac:dyDescent="0.25">
      <c r="A1" s="20" t="s">
        <v>32</v>
      </c>
      <c r="B1" s="25" t="s">
        <v>519</v>
      </c>
      <c r="C1" s="6" t="s">
        <v>2</v>
      </c>
      <c r="D1" s="13" t="s">
        <v>1</v>
      </c>
      <c r="E1" s="19" t="s">
        <v>424</v>
      </c>
      <c r="F1" s="13" t="s">
        <v>43</v>
      </c>
      <c r="G1" s="13" t="s">
        <v>512</v>
      </c>
      <c r="H1" s="13" t="s">
        <v>370</v>
      </c>
      <c r="I1" s="13" t="s">
        <v>25</v>
      </c>
      <c r="J1" s="31" t="s">
        <v>411</v>
      </c>
      <c r="K1" s="13" t="s">
        <v>413</v>
      </c>
      <c r="L1" s="13" t="s">
        <v>23</v>
      </c>
      <c r="M1" s="7" t="s">
        <v>20</v>
      </c>
    </row>
    <row r="2" spans="1:13" ht="30" x14ac:dyDescent="0.25">
      <c r="A2" s="21">
        <v>1</v>
      </c>
      <c r="B2" s="2" t="s">
        <v>66</v>
      </c>
      <c r="C2" s="4"/>
      <c r="D2" s="4" t="s">
        <v>19</v>
      </c>
      <c r="E2" s="4" t="s">
        <v>423</v>
      </c>
      <c r="F2" s="4">
        <v>150</v>
      </c>
      <c r="G2" s="4">
        <v>0</v>
      </c>
      <c r="H2" s="4">
        <v>0</v>
      </c>
      <c r="I2" s="4">
        <v>40</v>
      </c>
      <c r="J2" s="4">
        <v>300</v>
      </c>
      <c r="K2" s="4">
        <v>0</v>
      </c>
      <c r="L2" s="4">
        <v>780</v>
      </c>
      <c r="M2" s="3">
        <f>SUM(E2:L2)</f>
        <v>1270</v>
      </c>
    </row>
    <row r="3" spans="1:13" x14ac:dyDescent="0.25">
      <c r="A3" s="38">
        <v>2</v>
      </c>
      <c r="B3" s="9" t="s">
        <v>40</v>
      </c>
      <c r="C3" s="10">
        <v>1230</v>
      </c>
      <c r="D3" s="10" t="s">
        <v>19</v>
      </c>
      <c r="E3" s="10" t="s">
        <v>423</v>
      </c>
      <c r="F3" s="10">
        <v>150</v>
      </c>
      <c r="G3" s="10">
        <v>100</v>
      </c>
      <c r="H3" s="10">
        <v>50</v>
      </c>
      <c r="I3" s="10">
        <v>0</v>
      </c>
      <c r="J3" s="10">
        <v>400</v>
      </c>
      <c r="K3" s="10">
        <v>0</v>
      </c>
      <c r="L3" s="10">
        <v>564</v>
      </c>
      <c r="M3" s="8">
        <f>SUM(F3:L3)</f>
        <v>1264</v>
      </c>
    </row>
    <row r="4" spans="1:13" x14ac:dyDescent="0.25">
      <c r="A4" s="21">
        <v>3</v>
      </c>
      <c r="B4" s="1" t="s">
        <v>264</v>
      </c>
      <c r="C4" s="4">
        <v>9660</v>
      </c>
      <c r="D4" s="4" t="s">
        <v>19</v>
      </c>
      <c r="E4" s="4" t="s">
        <v>423</v>
      </c>
      <c r="F4" s="4">
        <v>150</v>
      </c>
      <c r="G4" s="4">
        <v>100</v>
      </c>
      <c r="H4" s="4">
        <v>50</v>
      </c>
      <c r="I4" s="4">
        <v>100</v>
      </c>
      <c r="J4" s="4">
        <v>200</v>
      </c>
      <c r="K4" s="4">
        <v>0</v>
      </c>
      <c r="L4" s="4">
        <v>340</v>
      </c>
      <c r="M4" s="3">
        <f>SUM(F4:L4)</f>
        <v>940</v>
      </c>
    </row>
    <row r="5" spans="1:13" x14ac:dyDescent="0.25">
      <c r="A5" s="38">
        <v>4</v>
      </c>
      <c r="B5" s="9" t="s">
        <v>45</v>
      </c>
      <c r="C5" s="10">
        <v>808</v>
      </c>
      <c r="D5" s="10" t="s">
        <v>19</v>
      </c>
      <c r="E5" s="10" t="s">
        <v>421</v>
      </c>
      <c r="F5" s="10">
        <v>150</v>
      </c>
      <c r="G5" s="10">
        <v>100</v>
      </c>
      <c r="H5" s="10">
        <v>50</v>
      </c>
      <c r="I5" s="10">
        <v>0</v>
      </c>
      <c r="J5" s="10">
        <v>400</v>
      </c>
      <c r="K5" s="10">
        <v>0</v>
      </c>
      <c r="L5" s="10">
        <v>211</v>
      </c>
      <c r="M5" s="8">
        <f>SUM(F5:L5)</f>
        <v>911</v>
      </c>
    </row>
    <row r="6" spans="1:13" x14ac:dyDescent="0.25">
      <c r="A6" s="21">
        <v>5</v>
      </c>
      <c r="B6" s="1" t="s">
        <v>318</v>
      </c>
      <c r="C6" s="4">
        <v>951.9</v>
      </c>
      <c r="D6" s="4" t="s">
        <v>19</v>
      </c>
      <c r="E6" s="4" t="s">
        <v>423</v>
      </c>
      <c r="F6" s="4">
        <v>150</v>
      </c>
      <c r="G6" s="4">
        <v>100</v>
      </c>
      <c r="H6" s="4">
        <v>20</v>
      </c>
      <c r="I6" s="4">
        <v>10</v>
      </c>
      <c r="J6" s="4">
        <v>200</v>
      </c>
      <c r="K6" s="4">
        <v>0</v>
      </c>
      <c r="L6" s="4">
        <v>400</v>
      </c>
      <c r="M6" s="3">
        <f>SUM(F6:L6)</f>
        <v>880</v>
      </c>
    </row>
    <row r="7" spans="1:13" s="11" customFormat="1" x14ac:dyDescent="0.25">
      <c r="A7" s="38">
        <v>6</v>
      </c>
      <c r="B7" s="9" t="s">
        <v>113</v>
      </c>
      <c r="C7" s="10">
        <v>330</v>
      </c>
      <c r="D7" s="10" t="s">
        <v>19</v>
      </c>
      <c r="E7" s="10" t="s">
        <v>423</v>
      </c>
      <c r="F7" s="10">
        <v>150</v>
      </c>
      <c r="G7" s="10">
        <v>0</v>
      </c>
      <c r="H7" s="10">
        <v>0</v>
      </c>
      <c r="I7" s="10">
        <v>40</v>
      </c>
      <c r="J7" s="10">
        <v>300</v>
      </c>
      <c r="K7" s="10">
        <v>0</v>
      </c>
      <c r="L7" s="10">
        <v>369</v>
      </c>
      <c r="M7" s="8">
        <f>SUM(F7:L7)</f>
        <v>859</v>
      </c>
    </row>
    <row r="8" spans="1:13" x14ac:dyDescent="0.25">
      <c r="A8" s="21">
        <v>7</v>
      </c>
      <c r="B8" s="1" t="s">
        <v>269</v>
      </c>
      <c r="C8" s="4">
        <v>3580</v>
      </c>
      <c r="D8" s="4" t="s">
        <v>21</v>
      </c>
      <c r="E8" s="4" t="s">
        <v>423</v>
      </c>
      <c r="F8" s="4">
        <v>150</v>
      </c>
      <c r="G8" s="4">
        <v>0</v>
      </c>
      <c r="H8" s="4">
        <v>20</v>
      </c>
      <c r="I8" s="4">
        <v>10</v>
      </c>
      <c r="J8" s="4">
        <v>200</v>
      </c>
      <c r="K8" s="4">
        <v>100</v>
      </c>
      <c r="L8" s="4">
        <v>360</v>
      </c>
      <c r="M8" s="3">
        <f>SUM(E8:L8)</f>
        <v>840</v>
      </c>
    </row>
    <row r="9" spans="1:13" x14ac:dyDescent="0.25">
      <c r="A9" s="38">
        <v>8</v>
      </c>
      <c r="B9" s="1" t="s">
        <v>309</v>
      </c>
      <c r="C9" s="4">
        <v>2344</v>
      </c>
      <c r="D9" s="4" t="s">
        <v>19</v>
      </c>
      <c r="E9" s="4" t="s">
        <v>423</v>
      </c>
      <c r="F9" s="4">
        <v>150</v>
      </c>
      <c r="G9" s="4">
        <v>100</v>
      </c>
      <c r="H9" s="4">
        <v>0</v>
      </c>
      <c r="I9" s="4">
        <v>20</v>
      </c>
      <c r="J9" s="4">
        <v>200</v>
      </c>
      <c r="K9" s="4">
        <v>0</v>
      </c>
      <c r="L9" s="4">
        <v>370</v>
      </c>
      <c r="M9" s="3">
        <f>SUM(F9:L9)</f>
        <v>840</v>
      </c>
    </row>
    <row r="10" spans="1:13" x14ac:dyDescent="0.25">
      <c r="A10" s="21">
        <v>9</v>
      </c>
      <c r="B10" s="1" t="s">
        <v>441</v>
      </c>
      <c r="C10" s="4"/>
      <c r="D10" s="4" t="s">
        <v>30</v>
      </c>
      <c r="E10" s="4" t="s">
        <v>421</v>
      </c>
      <c r="F10" s="4">
        <v>150</v>
      </c>
      <c r="G10" s="4">
        <v>0</v>
      </c>
      <c r="H10" s="4">
        <v>0</v>
      </c>
      <c r="I10" s="4">
        <v>10</v>
      </c>
      <c r="J10" s="4">
        <v>200</v>
      </c>
      <c r="K10" s="4">
        <v>100</v>
      </c>
      <c r="L10" s="4">
        <v>360</v>
      </c>
      <c r="M10" s="3">
        <f t="shared" ref="M10:M17" si="0">SUM(E10:L10)</f>
        <v>820</v>
      </c>
    </row>
    <row r="11" spans="1:13" x14ac:dyDescent="0.25">
      <c r="A11" s="38">
        <v>10</v>
      </c>
      <c r="B11" s="9" t="s">
        <v>431</v>
      </c>
      <c r="C11" s="4"/>
      <c r="D11" s="4" t="s">
        <v>19</v>
      </c>
      <c r="E11" s="4" t="s">
        <v>421</v>
      </c>
      <c r="F11" s="4">
        <v>150</v>
      </c>
      <c r="G11" s="4">
        <v>0</v>
      </c>
      <c r="H11" s="4">
        <v>0</v>
      </c>
      <c r="I11" s="4">
        <v>20</v>
      </c>
      <c r="J11" s="4">
        <v>200</v>
      </c>
      <c r="K11" s="4">
        <v>180</v>
      </c>
      <c r="L11" s="22">
        <v>260</v>
      </c>
      <c r="M11" s="3">
        <f t="shared" si="0"/>
        <v>810</v>
      </c>
    </row>
    <row r="12" spans="1:13" x14ac:dyDescent="0.25">
      <c r="A12" s="21">
        <v>11</v>
      </c>
      <c r="B12" s="1" t="s">
        <v>316</v>
      </c>
      <c r="C12" s="4">
        <v>4040</v>
      </c>
      <c r="D12" s="4" t="s">
        <v>19</v>
      </c>
      <c r="E12" s="4" t="s">
        <v>423</v>
      </c>
      <c r="F12" s="4">
        <v>150</v>
      </c>
      <c r="G12" s="4">
        <v>100</v>
      </c>
      <c r="H12" s="4">
        <v>0</v>
      </c>
      <c r="I12" s="4">
        <v>20</v>
      </c>
      <c r="J12" s="4">
        <v>300</v>
      </c>
      <c r="K12" s="4">
        <v>0</v>
      </c>
      <c r="L12" s="4">
        <v>240</v>
      </c>
      <c r="M12" s="3">
        <f t="shared" si="0"/>
        <v>810</v>
      </c>
    </row>
    <row r="13" spans="1:13" x14ac:dyDescent="0.25">
      <c r="A13" s="38">
        <v>12</v>
      </c>
      <c r="B13" s="1" t="s">
        <v>69</v>
      </c>
      <c r="C13" s="4">
        <v>1230</v>
      </c>
      <c r="D13" s="4" t="s">
        <v>19</v>
      </c>
      <c r="E13" s="4" t="s">
        <v>421</v>
      </c>
      <c r="F13" s="4">
        <v>150</v>
      </c>
      <c r="G13" s="4">
        <v>0</v>
      </c>
      <c r="H13" s="4">
        <v>0</v>
      </c>
      <c r="I13" s="4">
        <v>0</v>
      </c>
      <c r="J13" s="4">
        <v>400</v>
      </c>
      <c r="K13" s="4">
        <v>0</v>
      </c>
      <c r="L13" s="4">
        <v>240</v>
      </c>
      <c r="M13" s="3">
        <f t="shared" si="0"/>
        <v>790</v>
      </c>
    </row>
    <row r="14" spans="1:13" x14ac:dyDescent="0.25">
      <c r="A14" s="21">
        <v>13</v>
      </c>
      <c r="B14" s="9" t="s">
        <v>430</v>
      </c>
      <c r="C14" s="10"/>
      <c r="D14" s="10" t="s">
        <v>19</v>
      </c>
      <c r="E14" s="10" t="s">
        <v>421</v>
      </c>
      <c r="F14" s="4">
        <v>150</v>
      </c>
      <c r="G14" s="4">
        <v>0</v>
      </c>
      <c r="H14" s="4">
        <v>0</v>
      </c>
      <c r="I14" s="4">
        <v>40</v>
      </c>
      <c r="J14" s="4">
        <v>200</v>
      </c>
      <c r="K14" s="4">
        <v>0</v>
      </c>
      <c r="L14" s="4">
        <v>380</v>
      </c>
      <c r="M14" s="3">
        <f t="shared" si="0"/>
        <v>770</v>
      </c>
    </row>
    <row r="15" spans="1:13" x14ac:dyDescent="0.25">
      <c r="A15" s="38">
        <v>14</v>
      </c>
      <c r="B15" s="2" t="s">
        <v>315</v>
      </c>
      <c r="C15" s="4"/>
      <c r="D15" s="4" t="s">
        <v>19</v>
      </c>
      <c r="E15" s="4" t="s">
        <v>423</v>
      </c>
      <c r="F15" s="4">
        <v>150</v>
      </c>
      <c r="G15" s="4">
        <v>100</v>
      </c>
      <c r="H15" s="4">
        <v>0</v>
      </c>
      <c r="I15" s="4">
        <v>20</v>
      </c>
      <c r="J15" s="4">
        <v>0</v>
      </c>
      <c r="K15" s="4">
        <v>0</v>
      </c>
      <c r="L15" s="4">
        <v>500</v>
      </c>
      <c r="M15" s="3">
        <f t="shared" si="0"/>
        <v>770</v>
      </c>
    </row>
    <row r="16" spans="1:13" x14ac:dyDescent="0.25">
      <c r="A16" s="21">
        <v>15</v>
      </c>
      <c r="B16" s="1" t="s">
        <v>70</v>
      </c>
      <c r="C16" s="4">
        <v>690</v>
      </c>
      <c r="D16" s="4" t="s">
        <v>30</v>
      </c>
      <c r="E16" s="4" t="s">
        <v>421</v>
      </c>
      <c r="F16" s="4">
        <v>150</v>
      </c>
      <c r="G16" s="4">
        <v>0</v>
      </c>
      <c r="H16" s="4">
        <v>0</v>
      </c>
      <c r="I16" s="4">
        <v>30</v>
      </c>
      <c r="J16" s="4">
        <v>100</v>
      </c>
      <c r="K16" s="4">
        <v>0</v>
      </c>
      <c r="L16" s="4">
        <v>460</v>
      </c>
      <c r="M16" s="3">
        <f t="shared" si="0"/>
        <v>740</v>
      </c>
    </row>
    <row r="17" spans="1:13" x14ac:dyDescent="0.25">
      <c r="A17" s="38">
        <v>16</v>
      </c>
      <c r="B17" s="16" t="s">
        <v>388</v>
      </c>
      <c r="C17" s="4">
        <v>1270</v>
      </c>
      <c r="D17" s="4" t="s">
        <v>19</v>
      </c>
      <c r="E17" s="4" t="s">
        <v>421</v>
      </c>
      <c r="F17" s="4">
        <v>150</v>
      </c>
      <c r="G17" s="4">
        <v>0</v>
      </c>
      <c r="H17" s="4">
        <v>0</v>
      </c>
      <c r="I17" s="4">
        <v>60</v>
      </c>
      <c r="J17" s="4">
        <v>200</v>
      </c>
      <c r="K17" s="4">
        <v>100</v>
      </c>
      <c r="L17" s="4">
        <v>200</v>
      </c>
      <c r="M17" s="3">
        <f t="shared" si="0"/>
        <v>710</v>
      </c>
    </row>
    <row r="18" spans="1:13" x14ac:dyDescent="0.25">
      <c r="A18" s="21">
        <v>17</v>
      </c>
      <c r="B18" s="1" t="s">
        <v>274</v>
      </c>
      <c r="C18" s="4">
        <v>1123.5999999999999</v>
      </c>
      <c r="D18" s="4" t="s">
        <v>19</v>
      </c>
      <c r="E18" s="4" t="s">
        <v>423</v>
      </c>
      <c r="F18" s="4">
        <v>150</v>
      </c>
      <c r="G18" s="4">
        <v>0</v>
      </c>
      <c r="H18" s="4">
        <v>0</v>
      </c>
      <c r="I18" s="4">
        <v>20</v>
      </c>
      <c r="J18" s="4">
        <v>100</v>
      </c>
      <c r="K18" s="4">
        <v>100</v>
      </c>
      <c r="L18" s="4">
        <v>320</v>
      </c>
      <c r="M18" s="3">
        <f>SUM(F18:L18)</f>
        <v>690</v>
      </c>
    </row>
    <row r="19" spans="1:13" x14ac:dyDescent="0.25">
      <c r="A19" s="38">
        <v>18</v>
      </c>
      <c r="B19" s="1" t="s">
        <v>51</v>
      </c>
      <c r="C19" s="4"/>
      <c r="D19" s="4" t="s">
        <v>21</v>
      </c>
      <c r="E19" s="4" t="s">
        <v>423</v>
      </c>
      <c r="F19" s="4">
        <v>150</v>
      </c>
      <c r="G19" s="4">
        <v>100</v>
      </c>
      <c r="H19" s="4">
        <v>50</v>
      </c>
      <c r="I19" s="4">
        <v>10</v>
      </c>
      <c r="J19" s="4">
        <v>200</v>
      </c>
      <c r="K19" s="4">
        <v>100</v>
      </c>
      <c r="L19" s="4">
        <v>50</v>
      </c>
      <c r="M19" s="3">
        <f>SUM(F19:L19)</f>
        <v>660</v>
      </c>
    </row>
    <row r="20" spans="1:13" x14ac:dyDescent="0.25">
      <c r="A20" s="21">
        <v>19</v>
      </c>
      <c r="B20" s="1" t="s">
        <v>351</v>
      </c>
      <c r="C20" s="4"/>
      <c r="D20" s="4" t="s">
        <v>21</v>
      </c>
      <c r="E20" s="4" t="s">
        <v>28</v>
      </c>
      <c r="F20" s="4">
        <v>200</v>
      </c>
      <c r="G20" s="4">
        <v>0</v>
      </c>
      <c r="H20" s="4">
        <v>0</v>
      </c>
      <c r="I20" s="4">
        <v>160</v>
      </c>
      <c r="J20" s="4">
        <v>100</v>
      </c>
      <c r="K20" s="4">
        <v>100</v>
      </c>
      <c r="L20" s="4">
        <v>80</v>
      </c>
      <c r="M20" s="3">
        <f t="shared" ref="M20:M33" si="1">SUM(E20:L20)</f>
        <v>640</v>
      </c>
    </row>
    <row r="21" spans="1:13" x14ac:dyDescent="0.25">
      <c r="A21" s="38">
        <v>20</v>
      </c>
      <c r="B21" s="1" t="s">
        <v>61</v>
      </c>
      <c r="C21" s="4">
        <v>330</v>
      </c>
      <c r="D21" s="4" t="s">
        <v>19</v>
      </c>
      <c r="E21" s="4" t="s">
        <v>423</v>
      </c>
      <c r="F21" s="4">
        <v>150</v>
      </c>
      <c r="G21" s="4">
        <v>0</v>
      </c>
      <c r="H21" s="4">
        <v>0</v>
      </c>
      <c r="I21" s="4">
        <v>40</v>
      </c>
      <c r="J21" s="4">
        <v>300</v>
      </c>
      <c r="K21" s="4">
        <v>0</v>
      </c>
      <c r="L21" s="4">
        <v>140</v>
      </c>
      <c r="M21" s="3">
        <f t="shared" si="1"/>
        <v>630</v>
      </c>
    </row>
    <row r="22" spans="1:13" x14ac:dyDescent="0.25">
      <c r="A22" s="21">
        <v>21</v>
      </c>
      <c r="B22" s="1" t="s">
        <v>270</v>
      </c>
      <c r="C22" s="4">
        <v>2980</v>
      </c>
      <c r="D22" s="4" t="s">
        <v>21</v>
      </c>
      <c r="E22" s="4" t="s">
        <v>28</v>
      </c>
      <c r="F22" s="4">
        <v>150</v>
      </c>
      <c r="G22" s="4">
        <v>0</v>
      </c>
      <c r="H22" s="4">
        <v>20</v>
      </c>
      <c r="I22" s="4">
        <v>10</v>
      </c>
      <c r="J22" s="4">
        <v>100</v>
      </c>
      <c r="K22" s="4">
        <v>100</v>
      </c>
      <c r="L22" s="4">
        <v>240</v>
      </c>
      <c r="M22" s="3">
        <f t="shared" si="1"/>
        <v>620</v>
      </c>
    </row>
    <row r="23" spans="1:13" x14ac:dyDescent="0.25">
      <c r="A23" s="38">
        <v>22</v>
      </c>
      <c r="B23" s="1" t="s">
        <v>362</v>
      </c>
      <c r="C23" s="4"/>
      <c r="D23" s="4" t="s">
        <v>19</v>
      </c>
      <c r="E23" s="4" t="s">
        <v>423</v>
      </c>
      <c r="F23" s="4">
        <v>150</v>
      </c>
      <c r="G23" s="4">
        <v>0</v>
      </c>
      <c r="H23" s="4">
        <v>0</v>
      </c>
      <c r="I23" s="4">
        <v>10</v>
      </c>
      <c r="J23" s="4">
        <v>200</v>
      </c>
      <c r="K23" s="4">
        <v>0</v>
      </c>
      <c r="L23" s="4">
        <v>260</v>
      </c>
      <c r="M23" s="3">
        <f t="shared" si="1"/>
        <v>620</v>
      </c>
    </row>
    <row r="24" spans="1:13" x14ac:dyDescent="0.25">
      <c r="A24" s="21">
        <v>23</v>
      </c>
      <c r="B24" s="1" t="s">
        <v>122</v>
      </c>
      <c r="C24" s="4">
        <v>2660</v>
      </c>
      <c r="D24" s="4" t="s">
        <v>19</v>
      </c>
      <c r="E24" s="4" t="s">
        <v>423</v>
      </c>
      <c r="F24" s="4">
        <v>150</v>
      </c>
      <c r="G24" s="4">
        <v>0</v>
      </c>
      <c r="H24" s="4">
        <v>0</v>
      </c>
      <c r="I24" s="4">
        <v>10</v>
      </c>
      <c r="J24" s="4">
        <v>100</v>
      </c>
      <c r="K24" s="4">
        <v>0</v>
      </c>
      <c r="L24" s="4">
        <v>340</v>
      </c>
      <c r="M24" s="3">
        <f t="shared" si="1"/>
        <v>600</v>
      </c>
    </row>
    <row r="25" spans="1:13" x14ac:dyDescent="0.25">
      <c r="A25" s="38">
        <v>24</v>
      </c>
      <c r="B25" s="1" t="s">
        <v>435</v>
      </c>
      <c r="C25" s="4">
        <v>2310</v>
      </c>
      <c r="D25" s="4" t="s">
        <v>19</v>
      </c>
      <c r="E25" s="23" t="s">
        <v>423</v>
      </c>
      <c r="F25" s="4">
        <v>150</v>
      </c>
      <c r="G25" s="4">
        <v>0</v>
      </c>
      <c r="H25" s="4">
        <v>0</v>
      </c>
      <c r="I25" s="4">
        <v>0</v>
      </c>
      <c r="J25" s="4">
        <v>100</v>
      </c>
      <c r="K25" s="4">
        <v>0</v>
      </c>
      <c r="L25" s="4">
        <v>340</v>
      </c>
      <c r="M25" s="3">
        <f t="shared" si="1"/>
        <v>590</v>
      </c>
    </row>
    <row r="26" spans="1:13" x14ac:dyDescent="0.25">
      <c r="A26" s="21">
        <v>25</v>
      </c>
      <c r="B26" s="2" t="s">
        <v>392</v>
      </c>
      <c r="C26" s="4"/>
      <c r="D26" s="4" t="s">
        <v>29</v>
      </c>
      <c r="E26" s="4" t="s">
        <v>423</v>
      </c>
      <c r="F26" s="4">
        <v>150</v>
      </c>
      <c r="G26" s="4">
        <v>0</v>
      </c>
      <c r="H26" s="4">
        <v>0</v>
      </c>
      <c r="I26" s="4">
        <v>30</v>
      </c>
      <c r="J26" s="4">
        <v>100</v>
      </c>
      <c r="K26" s="4">
        <v>100</v>
      </c>
      <c r="L26" s="4">
        <v>200</v>
      </c>
      <c r="M26" s="3">
        <f t="shared" si="1"/>
        <v>580</v>
      </c>
    </row>
    <row r="27" spans="1:13" x14ac:dyDescent="0.25">
      <c r="A27" s="38">
        <v>26</v>
      </c>
      <c r="B27" s="1" t="s">
        <v>266</v>
      </c>
      <c r="C27" s="4"/>
      <c r="D27" s="4" t="s">
        <v>19</v>
      </c>
      <c r="E27" s="4" t="s">
        <v>423</v>
      </c>
      <c r="F27" s="4">
        <v>150</v>
      </c>
      <c r="G27" s="4">
        <v>0</v>
      </c>
      <c r="H27" s="4">
        <v>0</v>
      </c>
      <c r="I27" s="4">
        <v>10</v>
      </c>
      <c r="J27" s="4">
        <v>200</v>
      </c>
      <c r="K27" s="4">
        <v>0</v>
      </c>
      <c r="L27" s="4">
        <v>220</v>
      </c>
      <c r="M27" s="3">
        <f t="shared" si="1"/>
        <v>580</v>
      </c>
    </row>
    <row r="28" spans="1:13" x14ac:dyDescent="0.25">
      <c r="A28" s="21">
        <v>27</v>
      </c>
      <c r="B28" s="2" t="s">
        <v>425</v>
      </c>
      <c r="C28" s="4"/>
      <c r="D28" s="4" t="s">
        <v>19</v>
      </c>
      <c r="E28" s="4" t="s">
        <v>423</v>
      </c>
      <c r="F28" s="4">
        <v>150</v>
      </c>
      <c r="G28" s="4">
        <v>0</v>
      </c>
      <c r="H28" s="4">
        <v>0</v>
      </c>
      <c r="I28" s="4">
        <v>0</v>
      </c>
      <c r="J28" s="4">
        <v>300</v>
      </c>
      <c r="K28" s="4">
        <v>100</v>
      </c>
      <c r="L28" s="4">
        <v>5</v>
      </c>
      <c r="M28" s="3">
        <f t="shared" si="1"/>
        <v>555</v>
      </c>
    </row>
    <row r="29" spans="1:13" x14ac:dyDescent="0.25">
      <c r="A29" s="38">
        <v>28</v>
      </c>
      <c r="B29" s="1" t="s">
        <v>59</v>
      </c>
      <c r="C29" s="4">
        <v>1220</v>
      </c>
      <c r="D29" s="4" t="s">
        <v>19</v>
      </c>
      <c r="E29" s="4" t="s">
        <v>421</v>
      </c>
      <c r="F29" s="4">
        <v>150</v>
      </c>
      <c r="G29" s="4">
        <v>0</v>
      </c>
      <c r="H29" s="4">
        <v>0</v>
      </c>
      <c r="I29" s="4">
        <v>0</v>
      </c>
      <c r="J29" s="4">
        <v>200</v>
      </c>
      <c r="K29" s="4">
        <v>0</v>
      </c>
      <c r="L29" s="4">
        <v>200</v>
      </c>
      <c r="M29" s="3">
        <f t="shared" si="1"/>
        <v>550</v>
      </c>
    </row>
    <row r="30" spans="1:13" x14ac:dyDescent="0.25">
      <c r="A30" s="21">
        <v>29</v>
      </c>
      <c r="B30" s="1" t="s">
        <v>352</v>
      </c>
      <c r="C30" s="4">
        <v>7950</v>
      </c>
      <c r="D30" s="4" t="s">
        <v>21</v>
      </c>
      <c r="E30" s="4" t="s">
        <v>421</v>
      </c>
      <c r="F30" s="4">
        <v>200</v>
      </c>
      <c r="G30" s="4">
        <v>0</v>
      </c>
      <c r="H30" s="4">
        <v>0</v>
      </c>
      <c r="I30" s="4">
        <v>150</v>
      </c>
      <c r="J30" s="4">
        <v>0</v>
      </c>
      <c r="K30" s="4">
        <v>100</v>
      </c>
      <c r="L30" s="4">
        <v>100</v>
      </c>
      <c r="M30" s="3">
        <f t="shared" si="1"/>
        <v>550</v>
      </c>
    </row>
    <row r="31" spans="1:13" x14ac:dyDescent="0.25">
      <c r="A31" s="38">
        <v>30</v>
      </c>
      <c r="B31" s="1" t="s">
        <v>284</v>
      </c>
      <c r="C31" s="4">
        <v>1010</v>
      </c>
      <c r="D31" s="4" t="s">
        <v>29</v>
      </c>
      <c r="E31" s="4" t="s">
        <v>28</v>
      </c>
      <c r="F31" s="4">
        <v>150</v>
      </c>
      <c r="G31" s="4">
        <v>0</v>
      </c>
      <c r="H31" s="4">
        <v>0</v>
      </c>
      <c r="I31" s="4">
        <v>30</v>
      </c>
      <c r="J31" s="4">
        <v>0</v>
      </c>
      <c r="K31" s="4">
        <v>0</v>
      </c>
      <c r="L31" s="4">
        <v>360</v>
      </c>
      <c r="M31" s="3">
        <f t="shared" si="1"/>
        <v>540</v>
      </c>
    </row>
    <row r="32" spans="1:13" x14ac:dyDescent="0.25">
      <c r="A32" s="21">
        <v>31</v>
      </c>
      <c r="B32" s="1" t="s">
        <v>276</v>
      </c>
      <c r="C32" s="4"/>
      <c r="D32" s="4" t="s">
        <v>19</v>
      </c>
      <c r="E32" s="4" t="s">
        <v>423</v>
      </c>
      <c r="F32" s="4">
        <v>150</v>
      </c>
      <c r="G32" s="4">
        <v>0</v>
      </c>
      <c r="H32" s="4">
        <v>0</v>
      </c>
      <c r="I32" s="4">
        <v>0</v>
      </c>
      <c r="J32" s="4">
        <v>200</v>
      </c>
      <c r="K32" s="4">
        <v>100</v>
      </c>
      <c r="L32" s="4">
        <v>80</v>
      </c>
      <c r="M32" s="3">
        <f t="shared" si="1"/>
        <v>530</v>
      </c>
    </row>
    <row r="33" spans="1:13" x14ac:dyDescent="0.25">
      <c r="A33" s="38">
        <v>32</v>
      </c>
      <c r="B33" s="1" t="s">
        <v>183</v>
      </c>
      <c r="C33" s="4"/>
      <c r="D33" s="4" t="s">
        <v>21</v>
      </c>
      <c r="E33" s="4" t="s">
        <v>423</v>
      </c>
      <c r="F33" s="4">
        <v>200</v>
      </c>
      <c r="G33" s="4">
        <v>100</v>
      </c>
      <c r="H33" s="4">
        <v>0</v>
      </c>
      <c r="I33" s="4">
        <v>60</v>
      </c>
      <c r="J33" s="4">
        <v>100</v>
      </c>
      <c r="K33" s="4">
        <v>0</v>
      </c>
      <c r="L33" s="4">
        <v>62</v>
      </c>
      <c r="M33" s="3">
        <f t="shared" si="1"/>
        <v>522</v>
      </c>
    </row>
    <row r="34" spans="1:13" x14ac:dyDescent="0.25">
      <c r="A34" s="21">
        <v>33</v>
      </c>
      <c r="B34" s="9" t="s">
        <v>187</v>
      </c>
      <c r="C34" s="4"/>
      <c r="D34" s="4" t="s">
        <v>19</v>
      </c>
      <c r="E34" s="4" t="s">
        <v>423</v>
      </c>
      <c r="F34" s="4">
        <v>150</v>
      </c>
      <c r="G34" s="4">
        <v>100</v>
      </c>
      <c r="H34" s="4">
        <v>50</v>
      </c>
      <c r="I34" s="4">
        <v>0</v>
      </c>
      <c r="J34" s="4">
        <v>100</v>
      </c>
      <c r="K34" s="4">
        <v>100</v>
      </c>
      <c r="L34" s="4">
        <v>22</v>
      </c>
      <c r="M34" s="3">
        <f>SUM(F34:L34)</f>
        <v>522</v>
      </c>
    </row>
    <row r="35" spans="1:13" ht="30" x14ac:dyDescent="0.25">
      <c r="A35" s="38">
        <v>34</v>
      </c>
      <c r="B35" s="2" t="s">
        <v>364</v>
      </c>
      <c r="C35" s="4"/>
      <c r="D35" s="4" t="s">
        <v>29</v>
      </c>
      <c r="E35" s="4" t="s">
        <v>28</v>
      </c>
      <c r="F35" s="4">
        <v>150</v>
      </c>
      <c r="G35" s="4">
        <v>0</v>
      </c>
      <c r="H35" s="4">
        <v>0</v>
      </c>
      <c r="I35" s="4">
        <v>30</v>
      </c>
      <c r="J35" s="4">
        <v>300</v>
      </c>
      <c r="K35" s="4">
        <v>0</v>
      </c>
      <c r="L35" s="4">
        <v>40</v>
      </c>
      <c r="M35" s="3">
        <f t="shared" ref="M35:M66" si="2">SUM(E35:L35)</f>
        <v>520</v>
      </c>
    </row>
    <row r="36" spans="1:13" x14ac:dyDescent="0.25">
      <c r="A36" s="21">
        <v>35</v>
      </c>
      <c r="B36" s="1" t="s">
        <v>284</v>
      </c>
      <c r="C36" s="4">
        <v>1020</v>
      </c>
      <c r="D36" s="4" t="s">
        <v>29</v>
      </c>
      <c r="E36" s="4" t="s">
        <v>421</v>
      </c>
      <c r="F36" s="4">
        <v>150</v>
      </c>
      <c r="G36" s="4">
        <v>0</v>
      </c>
      <c r="H36" s="4">
        <v>0</v>
      </c>
      <c r="I36" s="4">
        <v>10</v>
      </c>
      <c r="J36" s="4">
        <v>0</v>
      </c>
      <c r="K36" s="4">
        <v>0</v>
      </c>
      <c r="L36" s="4">
        <v>360</v>
      </c>
      <c r="M36" s="3">
        <f t="shared" si="2"/>
        <v>520</v>
      </c>
    </row>
    <row r="37" spans="1:13" x14ac:dyDescent="0.25">
      <c r="A37" s="38">
        <v>36</v>
      </c>
      <c r="B37" s="1" t="s">
        <v>274</v>
      </c>
      <c r="C37" s="4">
        <v>630</v>
      </c>
      <c r="D37" s="4" t="s">
        <v>19</v>
      </c>
      <c r="E37" s="4" t="s">
        <v>423</v>
      </c>
      <c r="F37" s="4">
        <v>150</v>
      </c>
      <c r="G37" s="4">
        <v>0</v>
      </c>
      <c r="H37" s="4">
        <v>0</v>
      </c>
      <c r="I37" s="4">
        <v>0</v>
      </c>
      <c r="J37" s="4">
        <v>100</v>
      </c>
      <c r="K37" s="4">
        <v>100</v>
      </c>
      <c r="L37" s="4">
        <v>120</v>
      </c>
      <c r="M37" s="3">
        <f t="shared" si="2"/>
        <v>470</v>
      </c>
    </row>
    <row r="38" spans="1:13" x14ac:dyDescent="0.25">
      <c r="A38" s="21">
        <v>37</v>
      </c>
      <c r="B38" s="1" t="s">
        <v>426</v>
      </c>
      <c r="C38" s="4">
        <v>8520</v>
      </c>
      <c r="D38" s="4" t="s">
        <v>21</v>
      </c>
      <c r="E38" s="4" t="s">
        <v>421</v>
      </c>
      <c r="F38" s="4">
        <v>200</v>
      </c>
      <c r="G38" s="4">
        <v>0</v>
      </c>
      <c r="H38" s="4">
        <v>0</v>
      </c>
      <c r="I38" s="4">
        <v>80</v>
      </c>
      <c r="J38" s="4">
        <v>100</v>
      </c>
      <c r="K38" s="4">
        <v>40</v>
      </c>
      <c r="L38" s="4">
        <v>40</v>
      </c>
      <c r="M38" s="3">
        <f t="shared" si="2"/>
        <v>460</v>
      </c>
    </row>
    <row r="39" spans="1:13" x14ac:dyDescent="0.25">
      <c r="A39" s="38">
        <v>38</v>
      </c>
      <c r="B39" s="1" t="s">
        <v>272</v>
      </c>
      <c r="C39" s="4">
        <v>1850</v>
      </c>
      <c r="D39" s="4" t="s">
        <v>21</v>
      </c>
      <c r="E39" s="4" t="s">
        <v>423</v>
      </c>
      <c r="F39" s="4">
        <v>150</v>
      </c>
      <c r="G39" s="4">
        <v>0</v>
      </c>
      <c r="H39" s="4">
        <v>0</v>
      </c>
      <c r="I39" s="4">
        <v>20</v>
      </c>
      <c r="J39" s="4">
        <v>100</v>
      </c>
      <c r="K39" s="4">
        <v>0</v>
      </c>
      <c r="L39" s="4">
        <v>180</v>
      </c>
      <c r="M39" s="3">
        <f t="shared" si="2"/>
        <v>450</v>
      </c>
    </row>
    <row r="40" spans="1:13" x14ac:dyDescent="0.25">
      <c r="A40" s="21">
        <v>39</v>
      </c>
      <c r="B40" s="1" t="s">
        <v>282</v>
      </c>
      <c r="C40" s="4"/>
      <c r="D40" s="4" t="s">
        <v>19</v>
      </c>
      <c r="E40" s="4" t="s">
        <v>423</v>
      </c>
      <c r="F40" s="4">
        <v>100</v>
      </c>
      <c r="G40" s="4">
        <v>100</v>
      </c>
      <c r="H40" s="4">
        <v>20</v>
      </c>
      <c r="I40" s="4">
        <v>10</v>
      </c>
      <c r="J40" s="4">
        <v>200</v>
      </c>
      <c r="K40" s="4">
        <v>0</v>
      </c>
      <c r="L40" s="4">
        <v>20</v>
      </c>
      <c r="M40" s="3">
        <f t="shared" si="2"/>
        <v>450</v>
      </c>
    </row>
    <row r="41" spans="1:13" x14ac:dyDescent="0.25">
      <c r="A41" s="38">
        <v>40</v>
      </c>
      <c r="B41" s="1" t="s">
        <v>60</v>
      </c>
      <c r="C41" s="4">
        <v>2060</v>
      </c>
      <c r="D41" s="4" t="s">
        <v>19</v>
      </c>
      <c r="E41" s="4" t="s">
        <v>423</v>
      </c>
      <c r="F41" s="4">
        <v>150</v>
      </c>
      <c r="G41" s="4">
        <v>100</v>
      </c>
      <c r="H41" s="4">
        <v>0</v>
      </c>
      <c r="I41" s="4">
        <v>10</v>
      </c>
      <c r="J41" s="4">
        <v>100</v>
      </c>
      <c r="K41" s="4">
        <v>0</v>
      </c>
      <c r="L41" s="4">
        <v>80</v>
      </c>
      <c r="M41" s="3">
        <f t="shared" si="2"/>
        <v>440</v>
      </c>
    </row>
    <row r="42" spans="1:13" x14ac:dyDescent="0.25">
      <c r="A42" s="21">
        <v>41</v>
      </c>
      <c r="B42" s="9" t="s">
        <v>88</v>
      </c>
      <c r="C42" s="4"/>
      <c r="D42" s="4" t="s">
        <v>19</v>
      </c>
      <c r="E42" s="4" t="s">
        <v>28</v>
      </c>
      <c r="F42" s="4">
        <v>150</v>
      </c>
      <c r="G42" s="4">
        <v>0</v>
      </c>
      <c r="H42" s="4">
        <v>0</v>
      </c>
      <c r="I42" s="4">
        <v>0</v>
      </c>
      <c r="J42" s="4">
        <v>200</v>
      </c>
      <c r="K42" s="4">
        <v>0</v>
      </c>
      <c r="L42" s="4">
        <v>80</v>
      </c>
      <c r="M42" s="3">
        <f t="shared" si="2"/>
        <v>430</v>
      </c>
    </row>
    <row r="43" spans="1:13" x14ac:dyDescent="0.25">
      <c r="A43" s="38">
        <v>42</v>
      </c>
      <c r="B43" s="1" t="s">
        <v>78</v>
      </c>
      <c r="C43" s="4"/>
      <c r="D43" s="4" t="s">
        <v>29</v>
      </c>
      <c r="E43" s="4" t="s">
        <v>28</v>
      </c>
      <c r="F43" s="4">
        <v>150</v>
      </c>
      <c r="G43" s="4">
        <v>0</v>
      </c>
      <c r="H43" s="4">
        <v>0</v>
      </c>
      <c r="I43" s="4">
        <v>10</v>
      </c>
      <c r="J43" s="4">
        <v>100</v>
      </c>
      <c r="K43" s="4">
        <v>0</v>
      </c>
      <c r="L43" s="4">
        <v>160</v>
      </c>
      <c r="M43" s="3">
        <f t="shared" si="2"/>
        <v>420</v>
      </c>
    </row>
    <row r="44" spans="1:13" x14ac:dyDescent="0.25">
      <c r="A44" s="21">
        <v>43</v>
      </c>
      <c r="B44" s="1" t="s">
        <v>302</v>
      </c>
      <c r="C44" s="4">
        <v>10410</v>
      </c>
      <c r="D44" s="4" t="s">
        <v>29</v>
      </c>
      <c r="E44" s="4" t="s">
        <v>423</v>
      </c>
      <c r="F44" s="4">
        <v>150</v>
      </c>
      <c r="G44" s="4">
        <v>0</v>
      </c>
      <c r="H44" s="4">
        <v>0</v>
      </c>
      <c r="I44" s="4">
        <v>20</v>
      </c>
      <c r="J44" s="4">
        <v>100</v>
      </c>
      <c r="K44" s="4">
        <v>100</v>
      </c>
      <c r="L44" s="4">
        <v>40</v>
      </c>
      <c r="M44" s="3">
        <f t="shared" si="2"/>
        <v>410</v>
      </c>
    </row>
    <row r="45" spans="1:13" x14ac:dyDescent="0.25">
      <c r="A45" s="38">
        <v>44</v>
      </c>
      <c r="B45" s="1" t="s">
        <v>178</v>
      </c>
      <c r="C45" s="4"/>
      <c r="D45" s="4" t="s">
        <v>19</v>
      </c>
      <c r="E45" s="4" t="s">
        <v>423</v>
      </c>
      <c r="F45" s="4">
        <v>200</v>
      </c>
      <c r="G45" s="4">
        <v>100</v>
      </c>
      <c r="H45" s="4">
        <v>0</v>
      </c>
      <c r="I45" s="4">
        <v>0</v>
      </c>
      <c r="J45" s="4">
        <v>0</v>
      </c>
      <c r="K45" s="4">
        <v>100</v>
      </c>
      <c r="L45" s="4">
        <v>10</v>
      </c>
      <c r="M45" s="3">
        <f t="shared" si="2"/>
        <v>410</v>
      </c>
    </row>
    <row r="46" spans="1:13" x14ac:dyDescent="0.25">
      <c r="A46" s="21">
        <v>45</v>
      </c>
      <c r="B46" s="1" t="s">
        <v>172</v>
      </c>
      <c r="C46" s="4"/>
      <c r="D46" s="4" t="s">
        <v>21</v>
      </c>
      <c r="E46" s="4" t="s">
        <v>421</v>
      </c>
      <c r="F46" s="4">
        <v>200</v>
      </c>
      <c r="G46" s="4">
        <v>0</v>
      </c>
      <c r="H46" s="4">
        <v>0</v>
      </c>
      <c r="I46" s="4">
        <v>100</v>
      </c>
      <c r="J46" s="4">
        <v>100</v>
      </c>
      <c r="K46" s="4">
        <v>0</v>
      </c>
      <c r="L46" s="4">
        <v>3</v>
      </c>
      <c r="M46" s="3">
        <f t="shared" si="2"/>
        <v>403</v>
      </c>
    </row>
    <row r="47" spans="1:13" x14ac:dyDescent="0.25">
      <c r="A47" s="38">
        <v>46</v>
      </c>
      <c r="B47" s="1" t="s">
        <v>71</v>
      </c>
      <c r="C47" s="4"/>
      <c r="D47" s="4" t="s">
        <v>19</v>
      </c>
      <c r="E47" s="4" t="s">
        <v>421</v>
      </c>
      <c r="F47" s="4">
        <v>150</v>
      </c>
      <c r="G47" s="4">
        <v>0</v>
      </c>
      <c r="H47" s="4">
        <v>20</v>
      </c>
      <c r="I47" s="4">
        <v>10</v>
      </c>
      <c r="J47" s="4">
        <v>100</v>
      </c>
      <c r="K47" s="4">
        <v>0</v>
      </c>
      <c r="L47" s="4">
        <v>120</v>
      </c>
      <c r="M47" s="3">
        <f t="shared" si="2"/>
        <v>400</v>
      </c>
    </row>
    <row r="48" spans="1:13" x14ac:dyDescent="0.25">
      <c r="A48" s="21">
        <v>47</v>
      </c>
      <c r="B48" s="1" t="s">
        <v>231</v>
      </c>
      <c r="C48" s="4"/>
      <c r="D48" s="4" t="s">
        <v>19</v>
      </c>
      <c r="E48" s="4" t="s">
        <v>28</v>
      </c>
      <c r="F48" s="4">
        <v>150</v>
      </c>
      <c r="G48" s="4">
        <v>0</v>
      </c>
      <c r="H48" s="4">
        <v>0</v>
      </c>
      <c r="I48" s="4">
        <v>20</v>
      </c>
      <c r="J48" s="4">
        <v>100</v>
      </c>
      <c r="K48" s="4">
        <v>100</v>
      </c>
      <c r="L48" s="4">
        <v>21</v>
      </c>
      <c r="M48" s="3">
        <f t="shared" si="2"/>
        <v>391</v>
      </c>
    </row>
    <row r="49" spans="1:13" x14ac:dyDescent="0.25">
      <c r="A49" s="38">
        <v>48</v>
      </c>
      <c r="B49" s="1" t="s">
        <v>171</v>
      </c>
      <c r="C49" s="4">
        <v>9610</v>
      </c>
      <c r="D49" s="4" t="s">
        <v>21</v>
      </c>
      <c r="E49" s="4" t="s">
        <v>421</v>
      </c>
      <c r="F49" s="4">
        <v>200</v>
      </c>
      <c r="G49" s="4">
        <v>0</v>
      </c>
      <c r="H49" s="4">
        <v>0</v>
      </c>
      <c r="I49" s="4">
        <v>80</v>
      </c>
      <c r="J49" s="4">
        <v>100</v>
      </c>
      <c r="K49" s="4">
        <v>0</v>
      </c>
      <c r="L49" s="4">
        <v>5</v>
      </c>
      <c r="M49" s="3">
        <f t="shared" si="2"/>
        <v>385</v>
      </c>
    </row>
    <row r="50" spans="1:13" x14ac:dyDescent="0.25">
      <c r="A50" s="21">
        <v>49</v>
      </c>
      <c r="B50" s="1" t="s">
        <v>52</v>
      </c>
      <c r="C50" s="4">
        <v>720</v>
      </c>
      <c r="D50" s="4" t="s">
        <v>19</v>
      </c>
      <c r="E50" s="4" t="s">
        <v>421</v>
      </c>
      <c r="F50" s="4">
        <v>150</v>
      </c>
      <c r="G50" s="4">
        <v>100</v>
      </c>
      <c r="H50" s="4">
        <v>0</v>
      </c>
      <c r="I50" s="4">
        <v>20</v>
      </c>
      <c r="J50" s="4">
        <v>0</v>
      </c>
      <c r="K50" s="4">
        <v>100</v>
      </c>
      <c r="L50" s="4">
        <v>15</v>
      </c>
      <c r="M50" s="3">
        <f t="shared" si="2"/>
        <v>385</v>
      </c>
    </row>
    <row r="51" spans="1:13" x14ac:dyDescent="0.25">
      <c r="A51" s="38">
        <v>50</v>
      </c>
      <c r="B51" s="1" t="s">
        <v>367</v>
      </c>
      <c r="C51" s="4"/>
      <c r="D51" s="4" t="s">
        <v>29</v>
      </c>
      <c r="E51" s="4" t="s">
        <v>423</v>
      </c>
      <c r="F51" s="4">
        <v>150</v>
      </c>
      <c r="G51" s="4">
        <v>0</v>
      </c>
      <c r="H51" s="4">
        <v>0</v>
      </c>
      <c r="I51" s="4">
        <v>10</v>
      </c>
      <c r="J51" s="4">
        <v>200</v>
      </c>
      <c r="K51" s="4">
        <v>0</v>
      </c>
      <c r="L51" s="4">
        <v>20</v>
      </c>
      <c r="M51" s="3">
        <f t="shared" si="2"/>
        <v>380</v>
      </c>
    </row>
    <row r="52" spans="1:13" x14ac:dyDescent="0.25">
      <c r="A52" s="21">
        <v>51</v>
      </c>
      <c r="B52" s="1" t="s">
        <v>237</v>
      </c>
      <c r="C52" s="4"/>
      <c r="D52" s="4" t="s">
        <v>19</v>
      </c>
      <c r="E52" s="4" t="s">
        <v>423</v>
      </c>
      <c r="F52" s="4">
        <v>150</v>
      </c>
      <c r="G52" s="4">
        <v>0</v>
      </c>
      <c r="H52" s="4">
        <v>20</v>
      </c>
      <c r="I52" s="4">
        <v>0</v>
      </c>
      <c r="J52" s="4">
        <v>100</v>
      </c>
      <c r="K52" s="4">
        <v>100</v>
      </c>
      <c r="L52" s="4">
        <v>8</v>
      </c>
      <c r="M52" s="3">
        <f t="shared" si="2"/>
        <v>378</v>
      </c>
    </row>
    <row r="53" spans="1:13" x14ac:dyDescent="0.25">
      <c r="A53" s="38">
        <v>52</v>
      </c>
      <c r="B53" s="1" t="s">
        <v>182</v>
      </c>
      <c r="C53" s="4">
        <v>930</v>
      </c>
      <c r="D53" s="4" t="s">
        <v>21</v>
      </c>
      <c r="E53" s="4" t="s">
        <v>423</v>
      </c>
      <c r="F53" s="4">
        <v>200</v>
      </c>
      <c r="G53" s="4">
        <v>0</v>
      </c>
      <c r="H53" s="4">
        <v>0</v>
      </c>
      <c r="I53" s="4">
        <v>30</v>
      </c>
      <c r="J53" s="4">
        <v>100</v>
      </c>
      <c r="K53" s="4">
        <v>0</v>
      </c>
      <c r="L53" s="4">
        <v>42</v>
      </c>
      <c r="M53" s="3">
        <f t="shared" si="2"/>
        <v>372</v>
      </c>
    </row>
    <row r="54" spans="1:13" x14ac:dyDescent="0.25">
      <c r="A54" s="21">
        <v>53</v>
      </c>
      <c r="B54" s="1" t="s">
        <v>287</v>
      </c>
      <c r="C54" s="4"/>
      <c r="D54" s="4" t="s">
        <v>30</v>
      </c>
      <c r="E54" s="4" t="s">
        <v>423</v>
      </c>
      <c r="F54" s="4">
        <v>150</v>
      </c>
      <c r="G54" s="4">
        <v>0</v>
      </c>
      <c r="H54" s="4">
        <v>0</v>
      </c>
      <c r="I54" s="4">
        <v>20</v>
      </c>
      <c r="J54" s="4">
        <v>200</v>
      </c>
      <c r="K54" s="4">
        <v>0</v>
      </c>
      <c r="L54" s="4">
        <v>1</v>
      </c>
      <c r="M54" s="3">
        <f t="shared" si="2"/>
        <v>371</v>
      </c>
    </row>
    <row r="55" spans="1:13" x14ac:dyDescent="0.25">
      <c r="A55" s="38">
        <v>54</v>
      </c>
      <c r="B55" s="1" t="s">
        <v>208</v>
      </c>
      <c r="C55" s="4"/>
      <c r="D55" s="4" t="s">
        <v>21</v>
      </c>
      <c r="E55" s="4" t="s">
        <v>421</v>
      </c>
      <c r="F55" s="4">
        <v>150</v>
      </c>
      <c r="G55" s="4">
        <v>0</v>
      </c>
      <c r="H55" s="4">
        <v>0</v>
      </c>
      <c r="I55" s="4">
        <v>10</v>
      </c>
      <c r="J55" s="4">
        <v>100</v>
      </c>
      <c r="K55" s="4">
        <v>100</v>
      </c>
      <c r="L55" s="4">
        <v>4</v>
      </c>
      <c r="M55" s="3">
        <f t="shared" si="2"/>
        <v>364</v>
      </c>
    </row>
    <row r="56" spans="1:13" x14ac:dyDescent="0.25">
      <c r="A56" s="53">
        <v>55</v>
      </c>
      <c r="B56" s="9" t="s">
        <v>273</v>
      </c>
      <c r="C56" s="4">
        <v>630</v>
      </c>
      <c r="D56" s="4" t="s">
        <v>30</v>
      </c>
      <c r="E56" s="4" t="s">
        <v>423</v>
      </c>
      <c r="F56" s="4">
        <v>150</v>
      </c>
      <c r="G56" s="4">
        <v>0</v>
      </c>
      <c r="H56" s="4">
        <v>0</v>
      </c>
      <c r="I56" s="4">
        <v>10</v>
      </c>
      <c r="J56" s="4">
        <v>100</v>
      </c>
      <c r="K56" s="4">
        <v>100</v>
      </c>
      <c r="L56" s="4">
        <v>1</v>
      </c>
      <c r="M56" s="3">
        <f t="shared" si="2"/>
        <v>361</v>
      </c>
    </row>
    <row r="57" spans="1:13" x14ac:dyDescent="0.25">
      <c r="A57" s="38">
        <v>56</v>
      </c>
      <c r="B57" s="1" t="s">
        <v>64</v>
      </c>
      <c r="C57" s="4">
        <v>900</v>
      </c>
      <c r="D57" s="4" t="s">
        <v>19</v>
      </c>
      <c r="E57" s="4" t="s">
        <v>423</v>
      </c>
      <c r="F57" s="4">
        <v>150</v>
      </c>
      <c r="G57" s="4">
        <v>0</v>
      </c>
      <c r="H57" s="4">
        <v>0</v>
      </c>
      <c r="I57" s="4">
        <v>10</v>
      </c>
      <c r="J57" s="4">
        <v>100</v>
      </c>
      <c r="K57" s="4">
        <v>0</v>
      </c>
      <c r="L57" s="4">
        <v>100</v>
      </c>
      <c r="M57" s="3">
        <f t="shared" si="2"/>
        <v>360</v>
      </c>
    </row>
    <row r="58" spans="1:13" x14ac:dyDescent="0.25">
      <c r="A58" s="21">
        <v>57</v>
      </c>
      <c r="B58" s="1" t="s">
        <v>55</v>
      </c>
      <c r="C58" s="4">
        <v>160</v>
      </c>
      <c r="D58" s="4" t="s">
        <v>21</v>
      </c>
      <c r="E58" s="4" t="s">
        <v>423</v>
      </c>
      <c r="F58" s="4">
        <v>200</v>
      </c>
      <c r="G58" s="4">
        <v>0</v>
      </c>
      <c r="H58" s="4">
        <v>0</v>
      </c>
      <c r="I58" s="4">
        <v>20</v>
      </c>
      <c r="J58" s="4">
        <v>100</v>
      </c>
      <c r="K58" s="4">
        <v>0</v>
      </c>
      <c r="L58" s="4">
        <v>40</v>
      </c>
      <c r="M58" s="3">
        <f t="shared" si="2"/>
        <v>360</v>
      </c>
    </row>
    <row r="59" spans="1:13" x14ac:dyDescent="0.25">
      <c r="A59" s="38">
        <v>58</v>
      </c>
      <c r="B59" s="1" t="s">
        <v>427</v>
      </c>
      <c r="C59" s="4"/>
      <c r="D59" s="4" t="s">
        <v>21</v>
      </c>
      <c r="E59" s="4" t="s">
        <v>421</v>
      </c>
      <c r="F59" s="4">
        <v>200</v>
      </c>
      <c r="G59" s="4">
        <v>0</v>
      </c>
      <c r="H59" s="4">
        <v>0</v>
      </c>
      <c r="I59" s="4">
        <v>50</v>
      </c>
      <c r="J59" s="4">
        <v>100</v>
      </c>
      <c r="K59" s="4">
        <v>0</v>
      </c>
      <c r="L59" s="4">
        <v>0</v>
      </c>
      <c r="M59" s="3">
        <f t="shared" si="2"/>
        <v>350</v>
      </c>
    </row>
    <row r="60" spans="1:13" ht="30" x14ac:dyDescent="0.25">
      <c r="A60" s="21">
        <v>59</v>
      </c>
      <c r="B60" s="2" t="s">
        <v>389</v>
      </c>
      <c r="C60" s="4"/>
      <c r="D60" s="4" t="s">
        <v>19</v>
      </c>
      <c r="E60" s="4" t="s">
        <v>423</v>
      </c>
      <c r="F60" s="4">
        <v>150</v>
      </c>
      <c r="G60" s="4">
        <v>0</v>
      </c>
      <c r="H60" s="4">
        <v>20</v>
      </c>
      <c r="I60" s="4">
        <v>10</v>
      </c>
      <c r="J60" s="4">
        <v>100</v>
      </c>
      <c r="K60" s="4">
        <v>0</v>
      </c>
      <c r="L60" s="4">
        <v>62</v>
      </c>
      <c r="M60" s="3">
        <f t="shared" si="2"/>
        <v>342</v>
      </c>
    </row>
    <row r="61" spans="1:13" x14ac:dyDescent="0.25">
      <c r="A61" s="38">
        <v>60</v>
      </c>
      <c r="B61" s="1" t="s">
        <v>53</v>
      </c>
      <c r="C61" s="4">
        <v>290</v>
      </c>
      <c r="D61" s="4" t="s">
        <v>19</v>
      </c>
      <c r="E61" s="4" t="s">
        <v>423</v>
      </c>
      <c r="F61" s="4">
        <v>200</v>
      </c>
      <c r="G61" s="4">
        <v>0</v>
      </c>
      <c r="H61" s="4">
        <v>0</v>
      </c>
      <c r="I61" s="4">
        <v>40</v>
      </c>
      <c r="J61" s="4">
        <v>0</v>
      </c>
      <c r="K61" s="4">
        <v>0</v>
      </c>
      <c r="L61" s="4">
        <v>98</v>
      </c>
      <c r="M61" s="3">
        <f t="shared" si="2"/>
        <v>338</v>
      </c>
    </row>
    <row r="62" spans="1:13" x14ac:dyDescent="0.25">
      <c r="A62" s="21">
        <v>61</v>
      </c>
      <c r="B62" s="1" t="s">
        <v>179</v>
      </c>
      <c r="C62" s="4"/>
      <c r="D62" s="4" t="s">
        <v>21</v>
      </c>
      <c r="E62" s="4" t="s">
        <v>423</v>
      </c>
      <c r="F62" s="4">
        <v>200</v>
      </c>
      <c r="G62" s="4">
        <v>0</v>
      </c>
      <c r="H62" s="4">
        <v>0</v>
      </c>
      <c r="I62" s="4">
        <v>10</v>
      </c>
      <c r="J62" s="4">
        <v>0</v>
      </c>
      <c r="K62" s="4">
        <v>100</v>
      </c>
      <c r="L62" s="4">
        <v>28</v>
      </c>
      <c r="M62" s="3">
        <f t="shared" si="2"/>
        <v>338</v>
      </c>
    </row>
    <row r="63" spans="1:13" x14ac:dyDescent="0.25">
      <c r="A63" s="38">
        <v>62</v>
      </c>
      <c r="B63" s="1" t="s">
        <v>275</v>
      </c>
      <c r="C63" s="4"/>
      <c r="D63" s="4" t="s">
        <v>19</v>
      </c>
      <c r="E63" s="4" t="s">
        <v>423</v>
      </c>
      <c r="F63" s="4">
        <v>150</v>
      </c>
      <c r="G63" s="4">
        <v>0</v>
      </c>
      <c r="H63" s="4">
        <v>0</v>
      </c>
      <c r="I63" s="4">
        <v>20</v>
      </c>
      <c r="J63" s="4">
        <v>100</v>
      </c>
      <c r="K63" s="4">
        <v>0</v>
      </c>
      <c r="L63" s="4">
        <v>60</v>
      </c>
      <c r="M63" s="3">
        <f t="shared" si="2"/>
        <v>330</v>
      </c>
    </row>
    <row r="64" spans="1:13" x14ac:dyDescent="0.25">
      <c r="A64" s="21">
        <v>63</v>
      </c>
      <c r="B64" s="1" t="s">
        <v>77</v>
      </c>
      <c r="C64" s="4"/>
      <c r="D64" s="4" t="s">
        <v>19</v>
      </c>
      <c r="E64" s="4" t="s">
        <v>28</v>
      </c>
      <c r="F64" s="4">
        <v>150</v>
      </c>
      <c r="G64" s="4">
        <v>0</v>
      </c>
      <c r="H64" s="4">
        <v>20</v>
      </c>
      <c r="I64" s="4">
        <v>0</v>
      </c>
      <c r="J64" s="4">
        <v>0</v>
      </c>
      <c r="K64" s="4">
        <v>0</v>
      </c>
      <c r="L64" s="4">
        <v>160</v>
      </c>
      <c r="M64" s="3">
        <f t="shared" si="2"/>
        <v>330</v>
      </c>
    </row>
    <row r="65" spans="1:13" x14ac:dyDescent="0.25">
      <c r="A65" s="38">
        <v>64</v>
      </c>
      <c r="B65" s="1" t="s">
        <v>154</v>
      </c>
      <c r="C65" s="4">
        <v>200</v>
      </c>
      <c r="D65" s="4" t="s">
        <v>29</v>
      </c>
      <c r="E65" s="4" t="s">
        <v>423</v>
      </c>
      <c r="F65" s="4">
        <v>150</v>
      </c>
      <c r="G65" s="4">
        <v>0</v>
      </c>
      <c r="H65" s="4">
        <v>0</v>
      </c>
      <c r="I65" s="4">
        <v>40</v>
      </c>
      <c r="J65" s="4">
        <v>0</v>
      </c>
      <c r="K65" s="4">
        <v>100</v>
      </c>
      <c r="L65" s="4">
        <v>35</v>
      </c>
      <c r="M65" s="3">
        <f t="shared" si="2"/>
        <v>325</v>
      </c>
    </row>
    <row r="66" spans="1:13" x14ac:dyDescent="0.25">
      <c r="A66" s="21">
        <v>65</v>
      </c>
      <c r="B66" s="1" t="s">
        <v>170</v>
      </c>
      <c r="C66" s="4"/>
      <c r="D66" s="4" t="s">
        <v>21</v>
      </c>
      <c r="E66" s="4" t="s">
        <v>423</v>
      </c>
      <c r="F66" s="4">
        <v>200</v>
      </c>
      <c r="G66" s="4">
        <v>0</v>
      </c>
      <c r="H66" s="4">
        <v>0</v>
      </c>
      <c r="I66" s="4">
        <v>90</v>
      </c>
      <c r="J66" s="4">
        <v>0</v>
      </c>
      <c r="K66" s="4">
        <v>0</v>
      </c>
      <c r="L66" s="4">
        <v>35</v>
      </c>
      <c r="M66" s="3">
        <f t="shared" si="2"/>
        <v>325</v>
      </c>
    </row>
    <row r="67" spans="1:13" x14ac:dyDescent="0.25">
      <c r="A67" s="38">
        <v>66</v>
      </c>
      <c r="B67" s="1" t="s">
        <v>169</v>
      </c>
      <c r="C67" s="4">
        <v>3020</v>
      </c>
      <c r="D67" s="4" t="s">
        <v>19</v>
      </c>
      <c r="E67" s="4" t="s">
        <v>423</v>
      </c>
      <c r="F67" s="4">
        <v>200</v>
      </c>
      <c r="G67" s="4">
        <v>0</v>
      </c>
      <c r="H67" s="4">
        <v>0</v>
      </c>
      <c r="I67" s="4">
        <v>100</v>
      </c>
      <c r="J67" s="4">
        <v>0</v>
      </c>
      <c r="K67" s="4">
        <v>0</v>
      </c>
      <c r="L67" s="4">
        <v>20</v>
      </c>
      <c r="M67" s="3">
        <f t="shared" ref="M67:M97" si="3">SUM(E67:L67)</f>
        <v>320</v>
      </c>
    </row>
    <row r="68" spans="1:13" x14ac:dyDescent="0.25">
      <c r="A68" s="21">
        <v>67</v>
      </c>
      <c r="B68" s="1" t="s">
        <v>191</v>
      </c>
      <c r="C68" s="4">
        <v>1320</v>
      </c>
      <c r="D68" s="4" t="s">
        <v>21</v>
      </c>
      <c r="E68" s="4" t="s">
        <v>423</v>
      </c>
      <c r="F68" s="4">
        <v>200</v>
      </c>
      <c r="G68" s="4">
        <v>0</v>
      </c>
      <c r="H68" s="4">
        <v>0</v>
      </c>
      <c r="I68" s="4">
        <v>10</v>
      </c>
      <c r="J68" s="4">
        <v>100</v>
      </c>
      <c r="K68" s="4">
        <v>0</v>
      </c>
      <c r="L68" s="4">
        <v>6</v>
      </c>
      <c r="M68" s="3">
        <f t="shared" si="3"/>
        <v>316</v>
      </c>
    </row>
    <row r="69" spans="1:13" x14ac:dyDescent="0.25">
      <c r="A69" s="38">
        <v>68</v>
      </c>
      <c r="B69" s="1" t="s">
        <v>353</v>
      </c>
      <c r="C69" s="4">
        <v>1930</v>
      </c>
      <c r="D69" s="4" t="s">
        <v>21</v>
      </c>
      <c r="E69" s="4" t="s">
        <v>423</v>
      </c>
      <c r="F69" s="4">
        <v>200</v>
      </c>
      <c r="G69" s="4">
        <v>0</v>
      </c>
      <c r="H69" s="4">
        <v>0</v>
      </c>
      <c r="I69" s="4">
        <v>10</v>
      </c>
      <c r="J69" s="4">
        <v>0</v>
      </c>
      <c r="K69" s="4">
        <v>100</v>
      </c>
      <c r="L69" s="4">
        <v>5</v>
      </c>
      <c r="M69" s="3">
        <f t="shared" si="3"/>
        <v>315</v>
      </c>
    </row>
    <row r="70" spans="1:13" ht="17.25" customHeight="1" x14ac:dyDescent="0.25">
      <c r="A70" s="21">
        <v>69</v>
      </c>
      <c r="B70" s="2" t="s">
        <v>407</v>
      </c>
      <c r="C70" s="4"/>
      <c r="D70" s="4" t="s">
        <v>19</v>
      </c>
      <c r="E70" s="4" t="s">
        <v>28</v>
      </c>
      <c r="F70" s="15">
        <v>150</v>
      </c>
      <c r="G70" s="4">
        <v>0</v>
      </c>
      <c r="H70" s="4">
        <v>0</v>
      </c>
      <c r="I70" s="4">
        <v>0</v>
      </c>
      <c r="J70" s="4">
        <v>0</v>
      </c>
      <c r="K70" s="4">
        <v>100</v>
      </c>
      <c r="L70" s="4">
        <v>62</v>
      </c>
      <c r="M70" s="3">
        <f t="shared" si="3"/>
        <v>312</v>
      </c>
    </row>
    <row r="71" spans="1:13" ht="15" customHeight="1" x14ac:dyDescent="0.25">
      <c r="A71" s="38">
        <v>70</v>
      </c>
      <c r="B71" s="1" t="s">
        <v>4</v>
      </c>
      <c r="C71" s="4">
        <v>2940</v>
      </c>
      <c r="D71" s="4" t="s">
        <v>21</v>
      </c>
      <c r="E71" s="4" t="s">
        <v>423</v>
      </c>
      <c r="F71" s="15">
        <v>200</v>
      </c>
      <c r="G71" s="4">
        <v>0</v>
      </c>
      <c r="H71" s="4">
        <v>0</v>
      </c>
      <c r="I71" s="4">
        <v>10</v>
      </c>
      <c r="J71" s="4">
        <v>0</v>
      </c>
      <c r="K71" s="4">
        <v>100</v>
      </c>
      <c r="L71" s="4">
        <v>0</v>
      </c>
      <c r="M71" s="3">
        <f t="shared" si="3"/>
        <v>310</v>
      </c>
    </row>
    <row r="72" spans="1:13" ht="15.75" customHeight="1" x14ac:dyDescent="0.25">
      <c r="A72" s="21">
        <v>71</v>
      </c>
      <c r="B72" s="1" t="s">
        <v>391</v>
      </c>
      <c r="C72" s="4"/>
      <c r="D72" s="4" t="s">
        <v>19</v>
      </c>
      <c r="E72" s="4" t="s">
        <v>28</v>
      </c>
      <c r="F72" s="15">
        <v>150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160</v>
      </c>
      <c r="M72" s="3">
        <f t="shared" si="3"/>
        <v>310</v>
      </c>
    </row>
    <row r="73" spans="1:13" ht="16.5" customHeight="1" x14ac:dyDescent="0.25">
      <c r="A73" s="38">
        <v>72</v>
      </c>
      <c r="B73" s="1" t="s">
        <v>259</v>
      </c>
      <c r="C73" s="4"/>
      <c r="D73" s="4" t="s">
        <v>21</v>
      </c>
      <c r="E73" s="4" t="s">
        <v>423</v>
      </c>
      <c r="F73" s="15">
        <v>200</v>
      </c>
      <c r="G73" s="4">
        <v>0</v>
      </c>
      <c r="H73" s="4">
        <v>0</v>
      </c>
      <c r="I73" s="4">
        <v>0</v>
      </c>
      <c r="J73" s="4">
        <v>0</v>
      </c>
      <c r="K73" s="4">
        <v>100</v>
      </c>
      <c r="L73" s="4">
        <v>10</v>
      </c>
      <c r="M73" s="3">
        <f t="shared" si="3"/>
        <v>310</v>
      </c>
    </row>
    <row r="74" spans="1:13" ht="17.25" customHeight="1" x14ac:dyDescent="0.25">
      <c r="A74" s="21">
        <v>73</v>
      </c>
      <c r="B74" s="1" t="s">
        <v>227</v>
      </c>
      <c r="C74" s="4"/>
      <c r="D74" s="4" t="s">
        <v>21</v>
      </c>
      <c r="E74" s="4" t="s">
        <v>423</v>
      </c>
      <c r="F74" s="15">
        <v>150</v>
      </c>
      <c r="G74" s="4">
        <v>100</v>
      </c>
      <c r="H74" s="4">
        <v>50</v>
      </c>
      <c r="I74" s="4">
        <v>0</v>
      </c>
      <c r="J74" s="4">
        <v>0</v>
      </c>
      <c r="K74" s="4">
        <v>0</v>
      </c>
      <c r="L74" s="4">
        <v>10</v>
      </c>
      <c r="M74" s="3">
        <f t="shared" si="3"/>
        <v>310</v>
      </c>
    </row>
    <row r="75" spans="1:13" ht="15" customHeight="1" x14ac:dyDescent="0.25">
      <c r="A75" s="38">
        <v>74</v>
      </c>
      <c r="B75" s="1" t="s">
        <v>260</v>
      </c>
      <c r="C75" s="4"/>
      <c r="D75" s="4" t="s">
        <v>19</v>
      </c>
      <c r="E75" s="4" t="s">
        <v>423</v>
      </c>
      <c r="F75" s="15">
        <v>200</v>
      </c>
      <c r="G75" s="4">
        <v>0</v>
      </c>
      <c r="H75" s="4">
        <v>0</v>
      </c>
      <c r="I75" s="4">
        <v>0</v>
      </c>
      <c r="J75" s="4">
        <v>0</v>
      </c>
      <c r="K75" s="4">
        <v>100</v>
      </c>
      <c r="L75" s="4">
        <v>9</v>
      </c>
      <c r="M75" s="3">
        <f t="shared" si="3"/>
        <v>309</v>
      </c>
    </row>
    <row r="76" spans="1:13" x14ac:dyDescent="0.25">
      <c r="A76" s="21">
        <v>75</v>
      </c>
      <c r="B76" s="1" t="s">
        <v>244</v>
      </c>
      <c r="C76" s="4"/>
      <c r="D76" s="4" t="s">
        <v>21</v>
      </c>
      <c r="E76" s="4" t="s">
        <v>421</v>
      </c>
      <c r="F76" s="15">
        <v>200</v>
      </c>
      <c r="G76" s="4">
        <v>0</v>
      </c>
      <c r="H76" s="4">
        <v>0</v>
      </c>
      <c r="I76" s="4">
        <v>0</v>
      </c>
      <c r="J76" s="4">
        <v>0</v>
      </c>
      <c r="K76" s="4">
        <v>100</v>
      </c>
      <c r="L76" s="4">
        <v>5</v>
      </c>
      <c r="M76" s="3">
        <f t="shared" si="3"/>
        <v>305</v>
      </c>
    </row>
    <row r="77" spans="1:13" x14ac:dyDescent="0.25">
      <c r="A77" s="38">
        <v>76</v>
      </c>
      <c r="B77" s="1" t="s">
        <v>72</v>
      </c>
      <c r="C77" s="4"/>
      <c r="D77" s="4" t="s">
        <v>19</v>
      </c>
      <c r="E77" s="4" t="s">
        <v>421</v>
      </c>
      <c r="F77" s="15">
        <v>150</v>
      </c>
      <c r="G77" s="4">
        <v>0</v>
      </c>
      <c r="H77" s="4">
        <v>20</v>
      </c>
      <c r="I77" s="4">
        <v>10</v>
      </c>
      <c r="J77" s="15">
        <v>100</v>
      </c>
      <c r="K77" s="15">
        <v>0</v>
      </c>
      <c r="L77" s="4">
        <v>20</v>
      </c>
      <c r="M77" s="3">
        <f t="shared" si="3"/>
        <v>300</v>
      </c>
    </row>
    <row r="78" spans="1:13" x14ac:dyDescent="0.25">
      <c r="A78" s="21">
        <v>77</v>
      </c>
      <c r="B78" s="1" t="s">
        <v>73</v>
      </c>
      <c r="C78" s="4"/>
      <c r="D78" s="4" t="s">
        <v>19</v>
      </c>
      <c r="E78" s="4" t="s">
        <v>421</v>
      </c>
      <c r="F78" s="4">
        <v>150</v>
      </c>
      <c r="G78" s="4">
        <v>0</v>
      </c>
      <c r="H78" s="4">
        <v>20</v>
      </c>
      <c r="I78" s="4">
        <v>10</v>
      </c>
      <c r="J78" s="4">
        <v>100</v>
      </c>
      <c r="K78" s="4">
        <v>0</v>
      </c>
      <c r="L78" s="4">
        <v>20</v>
      </c>
      <c r="M78" s="3">
        <f t="shared" si="3"/>
        <v>300</v>
      </c>
    </row>
    <row r="79" spans="1:13" x14ac:dyDescent="0.25">
      <c r="A79" s="38">
        <v>78</v>
      </c>
      <c r="B79" s="1" t="s">
        <v>63</v>
      </c>
      <c r="C79" s="4"/>
      <c r="D79" s="4" t="s">
        <v>19</v>
      </c>
      <c r="E79" s="4" t="s">
        <v>423</v>
      </c>
      <c r="F79" s="4">
        <v>150</v>
      </c>
      <c r="G79" s="4">
        <v>0</v>
      </c>
      <c r="H79" s="4">
        <v>20</v>
      </c>
      <c r="I79" s="4">
        <v>20</v>
      </c>
      <c r="J79" s="4">
        <v>0</v>
      </c>
      <c r="K79" s="4">
        <v>100</v>
      </c>
      <c r="L79" s="4">
        <v>0</v>
      </c>
      <c r="M79" s="3">
        <f t="shared" si="3"/>
        <v>290</v>
      </c>
    </row>
    <row r="80" spans="1:13" x14ac:dyDescent="0.25">
      <c r="A80" s="21">
        <v>79</v>
      </c>
      <c r="B80" s="1" t="s">
        <v>74</v>
      </c>
      <c r="C80" s="4"/>
      <c r="D80" s="4" t="s">
        <v>19</v>
      </c>
      <c r="E80" s="4" t="s">
        <v>421</v>
      </c>
      <c r="F80" s="4">
        <v>150</v>
      </c>
      <c r="G80" s="4">
        <v>0</v>
      </c>
      <c r="H80" s="4">
        <v>20</v>
      </c>
      <c r="I80" s="4">
        <v>0</v>
      </c>
      <c r="J80" s="4">
        <v>100</v>
      </c>
      <c r="K80" s="4">
        <v>0</v>
      </c>
      <c r="L80" s="4">
        <v>20</v>
      </c>
      <c r="M80" s="3">
        <f t="shared" si="3"/>
        <v>290</v>
      </c>
    </row>
    <row r="81" spans="1:13" x14ac:dyDescent="0.25">
      <c r="A81" s="38">
        <v>80</v>
      </c>
      <c r="B81" s="1" t="s">
        <v>80</v>
      </c>
      <c r="C81" s="4"/>
      <c r="D81" s="4" t="s">
        <v>19</v>
      </c>
      <c r="E81" s="4" t="s">
        <v>28</v>
      </c>
      <c r="F81" s="4">
        <v>150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140</v>
      </c>
      <c r="M81" s="3">
        <f t="shared" si="3"/>
        <v>290</v>
      </c>
    </row>
    <row r="82" spans="1:13" x14ac:dyDescent="0.25">
      <c r="A82" s="21">
        <v>81</v>
      </c>
      <c r="B82" s="1" t="s">
        <v>54</v>
      </c>
      <c r="C82" s="4">
        <v>3200</v>
      </c>
      <c r="D82" s="4" t="s">
        <v>21</v>
      </c>
      <c r="E82" s="4" t="s">
        <v>423</v>
      </c>
      <c r="F82" s="4">
        <v>200</v>
      </c>
      <c r="G82" s="4">
        <v>0</v>
      </c>
      <c r="H82" s="4">
        <v>0</v>
      </c>
      <c r="I82" s="4">
        <v>90</v>
      </c>
      <c r="J82" s="4">
        <v>0</v>
      </c>
      <c r="K82" s="4">
        <v>0</v>
      </c>
      <c r="L82" s="4">
        <v>0</v>
      </c>
      <c r="M82" s="3">
        <f t="shared" si="3"/>
        <v>290</v>
      </c>
    </row>
    <row r="83" spans="1:13" x14ac:dyDescent="0.25">
      <c r="A83" s="38">
        <v>82</v>
      </c>
      <c r="B83" s="1" t="s">
        <v>304</v>
      </c>
      <c r="C83" s="4"/>
      <c r="D83" s="4" t="s">
        <v>19</v>
      </c>
      <c r="E83" s="4" t="s">
        <v>423</v>
      </c>
      <c r="F83" s="4">
        <v>150</v>
      </c>
      <c r="G83" s="4">
        <v>100</v>
      </c>
      <c r="H83" s="4">
        <v>0</v>
      </c>
      <c r="I83" s="4">
        <v>40</v>
      </c>
      <c r="J83" s="4">
        <v>0</v>
      </c>
      <c r="K83" s="4">
        <v>0</v>
      </c>
      <c r="L83" s="4">
        <v>0</v>
      </c>
      <c r="M83" s="3">
        <f t="shared" si="3"/>
        <v>290</v>
      </c>
    </row>
    <row r="84" spans="1:13" x14ac:dyDescent="0.25">
      <c r="A84" s="21">
        <v>83</v>
      </c>
      <c r="B84" s="1" t="s">
        <v>67</v>
      </c>
      <c r="C84" s="4">
        <v>860</v>
      </c>
      <c r="D84" s="4" t="s">
        <v>29</v>
      </c>
      <c r="E84" s="4" t="s">
        <v>421</v>
      </c>
      <c r="F84" s="4">
        <v>150</v>
      </c>
      <c r="G84" s="4">
        <v>0</v>
      </c>
      <c r="H84" s="4">
        <v>0</v>
      </c>
      <c r="I84" s="4">
        <v>30</v>
      </c>
      <c r="J84" s="4">
        <v>100</v>
      </c>
      <c r="K84" s="4">
        <v>0</v>
      </c>
      <c r="L84" s="4">
        <v>0</v>
      </c>
      <c r="M84" s="3">
        <f t="shared" si="3"/>
        <v>280</v>
      </c>
    </row>
    <row r="85" spans="1:13" x14ac:dyDescent="0.25">
      <c r="A85" s="38">
        <v>84</v>
      </c>
      <c r="B85" s="1" t="s">
        <v>154</v>
      </c>
      <c r="C85" s="4">
        <v>200</v>
      </c>
      <c r="D85" s="4" t="s">
        <v>29</v>
      </c>
      <c r="E85" s="4" t="s">
        <v>421</v>
      </c>
      <c r="F85" s="4">
        <v>150</v>
      </c>
      <c r="G85" s="4">
        <v>0</v>
      </c>
      <c r="H85" s="4">
        <v>0</v>
      </c>
      <c r="I85" s="4">
        <v>20</v>
      </c>
      <c r="J85" s="4">
        <v>0</v>
      </c>
      <c r="K85" s="4">
        <v>100</v>
      </c>
      <c r="L85" s="4">
        <v>10</v>
      </c>
      <c r="M85" s="3">
        <f t="shared" si="3"/>
        <v>280</v>
      </c>
    </row>
    <row r="86" spans="1:13" x14ac:dyDescent="0.25">
      <c r="A86" s="21">
        <v>85</v>
      </c>
      <c r="B86" s="1" t="s">
        <v>280</v>
      </c>
      <c r="C86" s="4">
        <v>940</v>
      </c>
      <c r="D86" s="4" t="s">
        <v>30</v>
      </c>
      <c r="E86" s="4" t="s">
        <v>423</v>
      </c>
      <c r="F86" s="4">
        <v>150</v>
      </c>
      <c r="G86" s="4">
        <v>0</v>
      </c>
      <c r="H86" s="4">
        <v>0</v>
      </c>
      <c r="I86" s="4">
        <v>20</v>
      </c>
      <c r="J86" s="4">
        <v>0</v>
      </c>
      <c r="K86" s="4">
        <v>0</v>
      </c>
      <c r="L86" s="4">
        <v>106</v>
      </c>
      <c r="M86" s="3">
        <f t="shared" si="3"/>
        <v>276</v>
      </c>
    </row>
    <row r="87" spans="1:13" x14ac:dyDescent="0.25">
      <c r="A87" s="38">
        <v>86</v>
      </c>
      <c r="B87" s="1" t="s">
        <v>216</v>
      </c>
      <c r="C87" s="4"/>
      <c r="D87" s="4" t="s">
        <v>19</v>
      </c>
      <c r="E87" s="4" t="s">
        <v>421</v>
      </c>
      <c r="F87" s="4">
        <v>150</v>
      </c>
      <c r="G87" s="4">
        <v>0</v>
      </c>
      <c r="H87" s="4">
        <v>0</v>
      </c>
      <c r="I87" s="4">
        <v>20</v>
      </c>
      <c r="J87" s="4">
        <v>100</v>
      </c>
      <c r="K87" s="4">
        <v>0</v>
      </c>
      <c r="L87" s="4">
        <v>1</v>
      </c>
      <c r="M87" s="3">
        <f t="shared" si="3"/>
        <v>271</v>
      </c>
    </row>
    <row r="88" spans="1:13" x14ac:dyDescent="0.25">
      <c r="A88" s="38">
        <v>87</v>
      </c>
      <c r="B88" s="1" t="s">
        <v>65</v>
      </c>
      <c r="C88" s="4">
        <v>9810</v>
      </c>
      <c r="D88" s="4" t="s">
        <v>19</v>
      </c>
      <c r="E88" s="4" t="s">
        <v>423</v>
      </c>
      <c r="F88" s="4">
        <v>150</v>
      </c>
      <c r="G88" s="4">
        <v>0</v>
      </c>
      <c r="H88" s="4">
        <v>0</v>
      </c>
      <c r="I88" s="4">
        <v>20</v>
      </c>
      <c r="J88" s="4">
        <v>0</v>
      </c>
      <c r="K88" s="4">
        <v>100</v>
      </c>
      <c r="L88" s="4">
        <v>0</v>
      </c>
      <c r="M88" s="3">
        <f t="shared" si="3"/>
        <v>270</v>
      </c>
    </row>
    <row r="89" spans="1:13" x14ac:dyDescent="0.25">
      <c r="A89" s="21">
        <v>88</v>
      </c>
      <c r="B89" s="1" t="s">
        <v>81</v>
      </c>
      <c r="C89" s="4"/>
      <c r="D89" s="4" t="s">
        <v>19</v>
      </c>
      <c r="E89" s="4" t="s">
        <v>28</v>
      </c>
      <c r="F89" s="4">
        <v>150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120</v>
      </c>
      <c r="M89" s="3">
        <f t="shared" si="3"/>
        <v>270</v>
      </c>
    </row>
    <row r="90" spans="1:13" x14ac:dyDescent="0.25">
      <c r="A90" s="38">
        <v>89</v>
      </c>
      <c r="B90" s="9" t="s">
        <v>89</v>
      </c>
      <c r="C90" s="4"/>
      <c r="D90" s="4" t="s">
        <v>19</v>
      </c>
      <c r="E90" s="4" t="s">
        <v>28</v>
      </c>
      <c r="F90" s="4">
        <v>150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120</v>
      </c>
      <c r="M90" s="3">
        <f t="shared" si="3"/>
        <v>270</v>
      </c>
    </row>
    <row r="91" spans="1:13" x14ac:dyDescent="0.25">
      <c r="A91" s="38">
        <v>90</v>
      </c>
      <c r="B91" s="9" t="s">
        <v>90</v>
      </c>
      <c r="C91" s="4"/>
      <c r="D91" s="4" t="s">
        <v>19</v>
      </c>
      <c r="E91" s="4" t="s">
        <v>423</v>
      </c>
      <c r="F91" s="4">
        <v>150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120</v>
      </c>
      <c r="M91" s="3">
        <f t="shared" si="3"/>
        <v>270</v>
      </c>
    </row>
    <row r="92" spans="1:13" x14ac:dyDescent="0.25">
      <c r="A92" s="21">
        <v>91</v>
      </c>
      <c r="B92" s="9" t="s">
        <v>289</v>
      </c>
      <c r="C92" s="4">
        <v>2500</v>
      </c>
      <c r="D92" s="4" t="s">
        <v>19</v>
      </c>
      <c r="E92" s="4" t="s">
        <v>423</v>
      </c>
      <c r="F92" s="4">
        <v>150</v>
      </c>
      <c r="G92" s="4">
        <v>0</v>
      </c>
      <c r="H92" s="4">
        <v>0</v>
      </c>
      <c r="I92" s="4">
        <v>20</v>
      </c>
      <c r="J92" s="4">
        <v>100</v>
      </c>
      <c r="K92" s="4">
        <v>0</v>
      </c>
      <c r="L92" s="4">
        <v>0</v>
      </c>
      <c r="M92" s="3">
        <f t="shared" si="3"/>
        <v>270</v>
      </c>
    </row>
    <row r="93" spans="1:13" x14ac:dyDescent="0.25">
      <c r="A93" s="38">
        <v>92</v>
      </c>
      <c r="B93" s="1" t="s">
        <v>343</v>
      </c>
      <c r="C93" s="4"/>
      <c r="D93" s="4" t="s">
        <v>19</v>
      </c>
      <c r="E93" s="4" t="s">
        <v>423</v>
      </c>
      <c r="F93" s="4">
        <v>150</v>
      </c>
      <c r="G93" s="4">
        <v>0</v>
      </c>
      <c r="H93" s="4">
        <v>0</v>
      </c>
      <c r="I93" s="4">
        <v>20</v>
      </c>
      <c r="J93" s="4">
        <v>0</v>
      </c>
      <c r="K93" s="4">
        <v>100</v>
      </c>
      <c r="L93" s="4">
        <v>0</v>
      </c>
      <c r="M93" s="3">
        <f t="shared" si="3"/>
        <v>270</v>
      </c>
    </row>
    <row r="94" spans="1:13" x14ac:dyDescent="0.25">
      <c r="A94" s="38">
        <v>93</v>
      </c>
      <c r="B94" s="1" t="s">
        <v>84</v>
      </c>
      <c r="C94" s="4"/>
      <c r="D94" s="4" t="s">
        <v>19</v>
      </c>
      <c r="E94" s="4" t="s">
        <v>423</v>
      </c>
      <c r="F94" s="4">
        <v>150</v>
      </c>
      <c r="G94" s="4">
        <v>0</v>
      </c>
      <c r="H94" s="4">
        <v>0</v>
      </c>
      <c r="I94" s="4">
        <v>0</v>
      </c>
      <c r="J94" s="4">
        <v>0</v>
      </c>
      <c r="K94" s="4">
        <v>100</v>
      </c>
      <c r="L94" s="4">
        <v>16</v>
      </c>
      <c r="M94" s="3">
        <f t="shared" si="3"/>
        <v>266</v>
      </c>
    </row>
    <row r="95" spans="1:13" x14ac:dyDescent="0.25">
      <c r="A95" s="21">
        <v>94</v>
      </c>
      <c r="B95" s="1" t="s">
        <v>433</v>
      </c>
      <c r="C95" s="4">
        <v>1800</v>
      </c>
      <c r="D95" s="4" t="s">
        <v>19</v>
      </c>
      <c r="E95" s="4" t="s">
        <v>423</v>
      </c>
      <c r="F95" s="4">
        <v>150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115</v>
      </c>
      <c r="M95" s="3">
        <f t="shared" si="3"/>
        <v>265</v>
      </c>
    </row>
    <row r="96" spans="1:13" x14ac:dyDescent="0.25">
      <c r="A96" s="38">
        <v>95</v>
      </c>
      <c r="B96" s="9" t="s">
        <v>263</v>
      </c>
      <c r="C96" s="4"/>
      <c r="D96" s="4" t="s">
        <v>19</v>
      </c>
      <c r="E96" s="4" t="s">
        <v>421</v>
      </c>
      <c r="F96" s="4">
        <v>150</v>
      </c>
      <c r="G96" s="4">
        <v>0</v>
      </c>
      <c r="H96" s="4">
        <v>0</v>
      </c>
      <c r="I96" s="4">
        <v>0</v>
      </c>
      <c r="J96" s="4">
        <v>100</v>
      </c>
      <c r="K96" s="4">
        <v>0</v>
      </c>
      <c r="L96" s="4">
        <v>15</v>
      </c>
      <c r="M96" s="3">
        <f t="shared" si="3"/>
        <v>265</v>
      </c>
    </row>
    <row r="97" spans="1:13" x14ac:dyDescent="0.25">
      <c r="A97" s="38">
        <v>96</v>
      </c>
      <c r="B97" s="1" t="s">
        <v>365</v>
      </c>
      <c r="C97" s="4"/>
      <c r="D97" s="4" t="s">
        <v>19</v>
      </c>
      <c r="E97" s="4" t="s">
        <v>423</v>
      </c>
      <c r="F97" s="4">
        <v>150</v>
      </c>
      <c r="G97" s="4">
        <v>100</v>
      </c>
      <c r="H97" s="4">
        <v>0</v>
      </c>
      <c r="I97" s="4">
        <v>10</v>
      </c>
      <c r="J97" s="4">
        <v>0</v>
      </c>
      <c r="K97" s="4">
        <v>0</v>
      </c>
      <c r="L97" s="4">
        <v>2</v>
      </c>
      <c r="M97" s="3">
        <f t="shared" si="3"/>
        <v>262</v>
      </c>
    </row>
    <row r="98" spans="1:13" x14ac:dyDescent="0.25">
      <c r="A98" s="21">
        <v>97</v>
      </c>
      <c r="B98" s="9" t="s">
        <v>24</v>
      </c>
      <c r="C98" s="4"/>
      <c r="D98" s="4" t="s">
        <v>19</v>
      </c>
      <c r="E98" s="4" t="s">
        <v>421</v>
      </c>
      <c r="F98" s="4">
        <v>150</v>
      </c>
      <c r="G98" s="4">
        <v>0</v>
      </c>
      <c r="H98" s="4">
        <v>0</v>
      </c>
      <c r="I98" s="4">
        <v>10</v>
      </c>
      <c r="J98" s="4">
        <v>0</v>
      </c>
      <c r="K98" s="4">
        <v>100</v>
      </c>
      <c r="L98" s="4">
        <v>0</v>
      </c>
      <c r="M98" s="3">
        <f t="shared" ref="M98:M129" si="4">SUM(E98:L98)</f>
        <v>260</v>
      </c>
    </row>
    <row r="99" spans="1:13" x14ac:dyDescent="0.25">
      <c r="A99" s="38">
        <v>98</v>
      </c>
      <c r="B99" s="1" t="s">
        <v>243</v>
      </c>
      <c r="C99" s="4"/>
      <c r="D99" s="4" t="s">
        <v>21</v>
      </c>
      <c r="E99" s="4" t="s">
        <v>423</v>
      </c>
      <c r="F99" s="4">
        <v>150</v>
      </c>
      <c r="G99" s="4">
        <v>0</v>
      </c>
      <c r="H99" s="4">
        <v>0</v>
      </c>
      <c r="I99" s="4">
        <v>0</v>
      </c>
      <c r="J99" s="4">
        <v>0</v>
      </c>
      <c r="K99" s="4">
        <v>100</v>
      </c>
      <c r="L99" s="4">
        <v>5</v>
      </c>
      <c r="M99" s="3">
        <f t="shared" si="4"/>
        <v>255</v>
      </c>
    </row>
    <row r="100" spans="1:13" x14ac:dyDescent="0.25">
      <c r="A100" s="38">
        <v>99</v>
      </c>
      <c r="B100" s="1" t="s">
        <v>255</v>
      </c>
      <c r="C100" s="4">
        <v>2015</v>
      </c>
      <c r="D100" s="4" t="s">
        <v>21</v>
      </c>
      <c r="E100" s="4" t="s">
        <v>423</v>
      </c>
      <c r="F100" s="4">
        <v>150</v>
      </c>
      <c r="G100" s="4">
        <v>0</v>
      </c>
      <c r="H100" s="4">
        <v>0</v>
      </c>
      <c r="I100" s="4">
        <v>0</v>
      </c>
      <c r="J100" s="4">
        <v>0</v>
      </c>
      <c r="K100" s="4">
        <v>100</v>
      </c>
      <c r="L100" s="4">
        <v>5</v>
      </c>
      <c r="M100" s="3">
        <f t="shared" si="4"/>
        <v>255</v>
      </c>
    </row>
    <row r="101" spans="1:13" x14ac:dyDescent="0.25">
      <c r="A101" s="21">
        <v>100</v>
      </c>
      <c r="B101" s="1" t="s">
        <v>290</v>
      </c>
      <c r="C101" s="4"/>
      <c r="D101" s="4" t="s">
        <v>19</v>
      </c>
      <c r="E101" s="4" t="s">
        <v>423</v>
      </c>
      <c r="F101" s="4">
        <v>150</v>
      </c>
      <c r="G101" s="4">
        <v>0</v>
      </c>
      <c r="H101" s="4">
        <v>0</v>
      </c>
      <c r="I101" s="4">
        <v>0</v>
      </c>
      <c r="J101" s="4">
        <v>0</v>
      </c>
      <c r="K101" s="4">
        <v>100</v>
      </c>
      <c r="L101" s="4">
        <v>0</v>
      </c>
      <c r="M101" s="3">
        <f t="shared" si="4"/>
        <v>250</v>
      </c>
    </row>
    <row r="102" spans="1:13" ht="30" x14ac:dyDescent="0.25">
      <c r="A102" s="38">
        <v>101</v>
      </c>
      <c r="B102" s="2" t="s">
        <v>62</v>
      </c>
      <c r="C102" s="4">
        <v>3140</v>
      </c>
      <c r="D102" s="4" t="s">
        <v>19</v>
      </c>
      <c r="E102" s="4" t="s">
        <v>423</v>
      </c>
      <c r="F102" s="4">
        <v>150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100</v>
      </c>
      <c r="M102" s="3">
        <f t="shared" si="4"/>
        <v>250</v>
      </c>
    </row>
    <row r="103" spans="1:13" x14ac:dyDescent="0.25">
      <c r="A103" s="38">
        <v>102</v>
      </c>
      <c r="B103" s="1" t="s">
        <v>390</v>
      </c>
      <c r="C103" s="4"/>
      <c r="D103" s="4" t="s">
        <v>29</v>
      </c>
      <c r="E103" s="4" t="s">
        <v>28</v>
      </c>
      <c r="F103" s="4">
        <v>150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100</v>
      </c>
      <c r="M103" s="3">
        <f t="shared" si="4"/>
        <v>250</v>
      </c>
    </row>
    <row r="104" spans="1:13" x14ac:dyDescent="0.25">
      <c r="A104" s="21">
        <v>103</v>
      </c>
      <c r="B104" s="1" t="s">
        <v>190</v>
      </c>
      <c r="C104" s="4">
        <v>1150</v>
      </c>
      <c r="D104" s="4" t="s">
        <v>21</v>
      </c>
      <c r="E104" s="4" t="s">
        <v>423</v>
      </c>
      <c r="F104" s="4">
        <v>200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49</v>
      </c>
      <c r="M104" s="3">
        <f t="shared" si="4"/>
        <v>249</v>
      </c>
    </row>
    <row r="105" spans="1:13" x14ac:dyDescent="0.25">
      <c r="A105" s="38">
        <v>104</v>
      </c>
      <c r="B105" s="1" t="s">
        <v>281</v>
      </c>
      <c r="C105" s="4"/>
      <c r="D105" s="4" t="s">
        <v>29</v>
      </c>
      <c r="E105" s="4" t="s">
        <v>423</v>
      </c>
      <c r="F105" s="4">
        <v>100</v>
      </c>
      <c r="G105" s="4">
        <v>0</v>
      </c>
      <c r="H105" s="4">
        <v>0</v>
      </c>
      <c r="I105" s="4">
        <v>140</v>
      </c>
      <c r="J105" s="4">
        <v>0</v>
      </c>
      <c r="K105" s="4">
        <v>0</v>
      </c>
      <c r="L105" s="4">
        <v>0</v>
      </c>
      <c r="M105" s="3">
        <f t="shared" si="4"/>
        <v>240</v>
      </c>
    </row>
    <row r="106" spans="1:13" x14ac:dyDescent="0.25">
      <c r="A106" s="38">
        <v>105</v>
      </c>
      <c r="B106" s="9" t="s">
        <v>82</v>
      </c>
      <c r="C106" s="4">
        <v>3380</v>
      </c>
      <c r="D106" s="4" t="s">
        <v>19</v>
      </c>
      <c r="E106" s="4" t="s">
        <v>421</v>
      </c>
      <c r="F106" s="4">
        <v>150</v>
      </c>
      <c r="G106" s="4">
        <v>0</v>
      </c>
      <c r="H106" s="4">
        <v>0</v>
      </c>
      <c r="I106" s="4">
        <v>20</v>
      </c>
      <c r="J106" s="4">
        <v>0</v>
      </c>
      <c r="K106" s="4">
        <v>0</v>
      </c>
      <c r="L106" s="4">
        <v>60</v>
      </c>
      <c r="M106" s="3">
        <f t="shared" si="4"/>
        <v>230</v>
      </c>
    </row>
    <row r="107" spans="1:13" x14ac:dyDescent="0.25">
      <c r="A107" s="21">
        <v>106</v>
      </c>
      <c r="B107" s="1" t="s">
        <v>361</v>
      </c>
      <c r="C107" s="4">
        <v>3620</v>
      </c>
      <c r="D107" s="4" t="s">
        <v>19</v>
      </c>
      <c r="E107" s="4" t="s">
        <v>423</v>
      </c>
      <c r="F107" s="4">
        <v>150</v>
      </c>
      <c r="G107" s="4">
        <v>0</v>
      </c>
      <c r="H107" s="4">
        <v>0</v>
      </c>
      <c r="I107" s="4">
        <v>60</v>
      </c>
      <c r="J107" s="4">
        <v>0</v>
      </c>
      <c r="K107" s="4">
        <v>0</v>
      </c>
      <c r="L107" s="4">
        <v>20</v>
      </c>
      <c r="M107" s="3">
        <f t="shared" si="4"/>
        <v>230</v>
      </c>
    </row>
    <row r="108" spans="1:13" x14ac:dyDescent="0.25">
      <c r="A108" s="38">
        <v>107</v>
      </c>
      <c r="B108" s="9" t="s">
        <v>86</v>
      </c>
      <c r="C108" s="4"/>
      <c r="D108" s="4" t="s">
        <v>19</v>
      </c>
      <c r="E108" s="4" t="s">
        <v>423</v>
      </c>
      <c r="F108" s="4">
        <v>150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80</v>
      </c>
      <c r="M108" s="3">
        <f t="shared" si="4"/>
        <v>230</v>
      </c>
    </row>
    <row r="109" spans="1:13" ht="30" x14ac:dyDescent="0.25">
      <c r="A109" s="38">
        <v>108</v>
      </c>
      <c r="B109" s="2" t="s">
        <v>393</v>
      </c>
      <c r="C109" s="4"/>
      <c r="D109" s="4" t="s">
        <v>19</v>
      </c>
      <c r="E109" s="4" t="s">
        <v>421</v>
      </c>
      <c r="F109" s="4">
        <v>150</v>
      </c>
      <c r="G109" s="4">
        <v>0</v>
      </c>
      <c r="H109" s="4">
        <v>0</v>
      </c>
      <c r="I109" s="4">
        <v>20</v>
      </c>
      <c r="J109" s="4">
        <v>0</v>
      </c>
      <c r="K109" s="4">
        <v>0</v>
      </c>
      <c r="L109" s="4">
        <v>60</v>
      </c>
      <c r="M109" s="3">
        <f t="shared" si="4"/>
        <v>230</v>
      </c>
    </row>
    <row r="110" spans="1:13" x14ac:dyDescent="0.25">
      <c r="A110" s="21">
        <v>109</v>
      </c>
      <c r="B110" s="16" t="s">
        <v>181</v>
      </c>
      <c r="C110" s="23"/>
      <c r="D110" s="23" t="s">
        <v>21</v>
      </c>
      <c r="E110" s="23" t="s">
        <v>423</v>
      </c>
      <c r="F110" s="23">
        <v>150</v>
      </c>
      <c r="G110" s="23">
        <v>0</v>
      </c>
      <c r="H110" s="23">
        <v>0</v>
      </c>
      <c r="I110" s="23">
        <v>50</v>
      </c>
      <c r="J110" s="23">
        <v>0</v>
      </c>
      <c r="K110" s="23">
        <v>0</v>
      </c>
      <c r="L110" s="23">
        <v>27</v>
      </c>
      <c r="M110" s="3">
        <f t="shared" si="4"/>
        <v>227</v>
      </c>
    </row>
    <row r="111" spans="1:13" x14ac:dyDescent="0.25">
      <c r="A111" s="38">
        <v>110</v>
      </c>
      <c r="B111" s="1" t="s">
        <v>215</v>
      </c>
      <c r="C111" s="4">
        <v>1550</v>
      </c>
      <c r="D111" s="4" t="s">
        <v>19</v>
      </c>
      <c r="E111" s="4" t="s">
        <v>421</v>
      </c>
      <c r="F111" s="4">
        <v>150</v>
      </c>
      <c r="G111" s="4">
        <v>0</v>
      </c>
      <c r="H111" s="4">
        <v>0</v>
      </c>
      <c r="I111" s="4">
        <v>70</v>
      </c>
      <c r="J111" s="4">
        <v>0</v>
      </c>
      <c r="K111" s="4">
        <v>0</v>
      </c>
      <c r="L111" s="4">
        <v>7</v>
      </c>
      <c r="M111" s="3">
        <f t="shared" si="4"/>
        <v>227</v>
      </c>
    </row>
    <row r="112" spans="1:13" x14ac:dyDescent="0.25">
      <c r="A112" s="38">
        <v>111</v>
      </c>
      <c r="B112" s="9" t="s">
        <v>85</v>
      </c>
      <c r="C112" s="4"/>
      <c r="D112" s="4" t="s">
        <v>19</v>
      </c>
      <c r="E112" s="4" t="s">
        <v>28</v>
      </c>
      <c r="F112" s="4">
        <v>150</v>
      </c>
      <c r="G112" s="4">
        <v>0</v>
      </c>
      <c r="H112" s="4">
        <v>0</v>
      </c>
      <c r="I112" s="4">
        <v>10</v>
      </c>
      <c r="J112" s="4">
        <v>0</v>
      </c>
      <c r="K112" s="4">
        <v>0</v>
      </c>
      <c r="L112" s="4">
        <v>60</v>
      </c>
      <c r="M112" s="3">
        <f t="shared" si="4"/>
        <v>220</v>
      </c>
    </row>
    <row r="113" spans="1:13" ht="30" x14ac:dyDescent="0.25">
      <c r="A113" s="21">
        <v>112</v>
      </c>
      <c r="B113" s="2" t="s">
        <v>363</v>
      </c>
      <c r="C113" s="4">
        <v>700</v>
      </c>
      <c r="D113" s="4" t="s">
        <v>19</v>
      </c>
      <c r="E113" s="4" t="s">
        <v>423</v>
      </c>
      <c r="F113" s="4">
        <v>20</v>
      </c>
      <c r="G113" s="4">
        <v>0</v>
      </c>
      <c r="H113" s="4">
        <v>50</v>
      </c>
      <c r="I113" s="4">
        <v>10</v>
      </c>
      <c r="J113" s="4">
        <v>0</v>
      </c>
      <c r="K113" s="4">
        <v>100</v>
      </c>
      <c r="L113" s="4">
        <v>28</v>
      </c>
      <c r="M113" s="3">
        <f t="shared" si="4"/>
        <v>208</v>
      </c>
    </row>
    <row r="114" spans="1:13" x14ac:dyDescent="0.25">
      <c r="A114" s="38">
        <v>113</v>
      </c>
      <c r="B114" s="1" t="s">
        <v>261</v>
      </c>
      <c r="C114" s="4"/>
      <c r="D114" s="4" t="s">
        <v>19</v>
      </c>
      <c r="E114" s="4" t="s">
        <v>423</v>
      </c>
      <c r="F114" s="4">
        <v>200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6</v>
      </c>
      <c r="M114" s="3">
        <f t="shared" si="4"/>
        <v>206</v>
      </c>
    </row>
    <row r="115" spans="1:13" x14ac:dyDescent="0.25">
      <c r="A115" s="38">
        <v>114</v>
      </c>
      <c r="B115" s="1" t="s">
        <v>262</v>
      </c>
      <c r="C115" s="4"/>
      <c r="D115" s="4" t="s">
        <v>19</v>
      </c>
      <c r="E115" s="4" t="s">
        <v>423</v>
      </c>
      <c r="F115" s="4">
        <v>200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5</v>
      </c>
      <c r="M115" s="3">
        <f t="shared" si="4"/>
        <v>205</v>
      </c>
    </row>
    <row r="116" spans="1:13" x14ac:dyDescent="0.25">
      <c r="A116" s="21">
        <v>115</v>
      </c>
      <c r="B116" s="1" t="s">
        <v>265</v>
      </c>
      <c r="C116" s="4">
        <v>9660</v>
      </c>
      <c r="D116" s="4" t="s">
        <v>19</v>
      </c>
      <c r="E116" s="4" t="s">
        <v>423</v>
      </c>
      <c r="F116" s="4">
        <v>150</v>
      </c>
      <c r="G116" s="4">
        <v>0</v>
      </c>
      <c r="H116" s="4">
        <v>0</v>
      </c>
      <c r="I116" s="4">
        <v>50</v>
      </c>
      <c r="J116" s="4">
        <v>0</v>
      </c>
      <c r="K116" s="4">
        <v>0</v>
      </c>
      <c r="L116" s="4">
        <v>0</v>
      </c>
      <c r="M116" s="3">
        <f t="shared" si="4"/>
        <v>200</v>
      </c>
    </row>
    <row r="117" spans="1:13" x14ac:dyDescent="0.25">
      <c r="A117" s="38">
        <v>116</v>
      </c>
      <c r="B117" s="1" t="s">
        <v>75</v>
      </c>
      <c r="C117" s="4"/>
      <c r="D117" s="4" t="s">
        <v>19</v>
      </c>
      <c r="E117" s="4" t="s">
        <v>421</v>
      </c>
      <c r="F117" s="4">
        <v>150</v>
      </c>
      <c r="G117" s="4">
        <v>0</v>
      </c>
      <c r="H117" s="4">
        <v>20</v>
      </c>
      <c r="I117" s="4">
        <v>10</v>
      </c>
      <c r="J117" s="4">
        <v>0</v>
      </c>
      <c r="K117" s="4">
        <v>0</v>
      </c>
      <c r="L117" s="4">
        <v>20</v>
      </c>
      <c r="M117" s="3">
        <f t="shared" si="4"/>
        <v>200</v>
      </c>
    </row>
    <row r="118" spans="1:13" x14ac:dyDescent="0.25">
      <c r="A118" s="38">
        <v>117</v>
      </c>
      <c r="B118" s="16" t="s">
        <v>180</v>
      </c>
      <c r="C118" s="23">
        <v>3020</v>
      </c>
      <c r="D118" s="23" t="s">
        <v>21</v>
      </c>
      <c r="E118" s="23" t="s">
        <v>423</v>
      </c>
      <c r="F118" s="23">
        <v>150</v>
      </c>
      <c r="G118" s="23">
        <v>0</v>
      </c>
      <c r="H118" s="23">
        <v>0</v>
      </c>
      <c r="I118" s="23">
        <v>20</v>
      </c>
      <c r="J118" s="23">
        <v>0</v>
      </c>
      <c r="K118" s="23">
        <v>0</v>
      </c>
      <c r="L118" s="23">
        <v>25</v>
      </c>
      <c r="M118" s="3">
        <f t="shared" si="4"/>
        <v>195</v>
      </c>
    </row>
    <row r="119" spans="1:13" x14ac:dyDescent="0.25">
      <c r="A119" s="21">
        <v>118</v>
      </c>
      <c r="B119" s="9" t="s">
        <v>356</v>
      </c>
      <c r="C119" s="4"/>
      <c r="D119" s="4" t="s">
        <v>19</v>
      </c>
      <c r="E119" s="4" t="s">
        <v>423</v>
      </c>
      <c r="F119" s="4">
        <v>150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40</v>
      </c>
      <c r="M119" s="3">
        <f t="shared" si="4"/>
        <v>190</v>
      </c>
    </row>
    <row r="120" spans="1:13" x14ac:dyDescent="0.25">
      <c r="A120" s="38">
        <v>119</v>
      </c>
      <c r="B120" s="1" t="s">
        <v>76</v>
      </c>
      <c r="C120" s="4"/>
      <c r="D120" s="4" t="s">
        <v>19</v>
      </c>
      <c r="E120" s="4" t="s">
        <v>28</v>
      </c>
      <c r="F120" s="4">
        <v>150</v>
      </c>
      <c r="G120" s="4">
        <v>0</v>
      </c>
      <c r="H120" s="4">
        <v>20</v>
      </c>
      <c r="I120" s="4">
        <v>0</v>
      </c>
      <c r="J120" s="4">
        <v>0</v>
      </c>
      <c r="K120" s="4">
        <v>0</v>
      </c>
      <c r="L120" s="4">
        <v>20</v>
      </c>
      <c r="M120" s="3">
        <f t="shared" si="4"/>
        <v>190</v>
      </c>
    </row>
    <row r="121" spans="1:13" x14ac:dyDescent="0.25">
      <c r="A121" s="38">
        <v>120</v>
      </c>
      <c r="B121" s="1" t="s">
        <v>87</v>
      </c>
      <c r="C121" s="4"/>
      <c r="D121" s="4" t="s">
        <v>19</v>
      </c>
      <c r="E121" s="4" t="s">
        <v>423</v>
      </c>
      <c r="F121" s="4">
        <v>20</v>
      </c>
      <c r="G121" s="4">
        <v>0</v>
      </c>
      <c r="H121" s="4">
        <v>0</v>
      </c>
      <c r="I121" s="4">
        <v>0</v>
      </c>
      <c r="J121" s="4">
        <v>0</v>
      </c>
      <c r="K121" s="4">
        <v>100</v>
      </c>
      <c r="L121" s="4">
        <v>63</v>
      </c>
      <c r="M121" s="3">
        <f t="shared" si="4"/>
        <v>183</v>
      </c>
    </row>
    <row r="122" spans="1:13" x14ac:dyDescent="0.25">
      <c r="A122" s="21">
        <v>121</v>
      </c>
      <c r="B122" s="1" t="s">
        <v>278</v>
      </c>
      <c r="C122" s="4"/>
      <c r="D122" s="4" t="s">
        <v>29</v>
      </c>
      <c r="E122" s="4" t="s">
        <v>423</v>
      </c>
      <c r="F122" s="4">
        <v>150</v>
      </c>
      <c r="G122" s="4">
        <v>0</v>
      </c>
      <c r="H122" s="4">
        <v>0</v>
      </c>
      <c r="I122" s="4">
        <v>20</v>
      </c>
      <c r="J122" s="4">
        <v>0</v>
      </c>
      <c r="K122" s="4">
        <v>0</v>
      </c>
      <c r="L122" s="4">
        <v>11</v>
      </c>
      <c r="M122" s="3">
        <f t="shared" si="4"/>
        <v>181</v>
      </c>
    </row>
    <row r="123" spans="1:13" x14ac:dyDescent="0.25">
      <c r="A123" s="38">
        <v>122</v>
      </c>
      <c r="B123" s="1" t="s">
        <v>366</v>
      </c>
      <c r="C123" s="4"/>
      <c r="D123" s="4" t="s">
        <v>19</v>
      </c>
      <c r="E123" s="4" t="s">
        <v>423</v>
      </c>
      <c r="F123" s="4">
        <v>150</v>
      </c>
      <c r="G123" s="4">
        <v>0</v>
      </c>
      <c r="H123" s="4">
        <v>20</v>
      </c>
      <c r="I123" s="4">
        <v>0</v>
      </c>
      <c r="J123" s="4">
        <v>0</v>
      </c>
      <c r="K123" s="4">
        <v>0</v>
      </c>
      <c r="L123" s="4">
        <v>10</v>
      </c>
      <c r="M123" s="3">
        <f t="shared" si="4"/>
        <v>180</v>
      </c>
    </row>
    <row r="124" spans="1:13" x14ac:dyDescent="0.25">
      <c r="A124" s="38">
        <v>123</v>
      </c>
      <c r="B124" s="1" t="s">
        <v>83</v>
      </c>
      <c r="C124" s="4">
        <v>320</v>
      </c>
      <c r="D124" s="4" t="s">
        <v>19</v>
      </c>
      <c r="E124" s="4" t="s">
        <v>423</v>
      </c>
      <c r="F124" s="4">
        <v>150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29</v>
      </c>
      <c r="M124" s="3">
        <f t="shared" si="4"/>
        <v>179</v>
      </c>
    </row>
    <row r="125" spans="1:13" x14ac:dyDescent="0.25">
      <c r="A125" s="21">
        <v>124</v>
      </c>
      <c r="B125" s="1" t="s">
        <v>249</v>
      </c>
      <c r="C125" s="4"/>
      <c r="D125" s="4" t="s">
        <v>19</v>
      </c>
      <c r="E125" s="4" t="s">
        <v>423</v>
      </c>
      <c r="F125" s="4">
        <v>150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25</v>
      </c>
      <c r="M125" s="3">
        <f t="shared" si="4"/>
        <v>175</v>
      </c>
    </row>
    <row r="126" spans="1:13" x14ac:dyDescent="0.25">
      <c r="A126" s="38">
        <v>125</v>
      </c>
      <c r="B126" s="1" t="s">
        <v>369</v>
      </c>
      <c r="C126" s="4"/>
      <c r="D126" s="4" t="s">
        <v>19</v>
      </c>
      <c r="E126" s="4" t="s">
        <v>28</v>
      </c>
      <c r="F126" s="4">
        <v>20</v>
      </c>
      <c r="G126" s="4">
        <v>0</v>
      </c>
      <c r="H126" s="4">
        <v>0</v>
      </c>
      <c r="I126" s="4">
        <v>0</v>
      </c>
      <c r="J126" s="4">
        <v>0</v>
      </c>
      <c r="K126" s="4">
        <v>100</v>
      </c>
      <c r="L126" s="4">
        <v>51</v>
      </c>
      <c r="M126" s="3">
        <f t="shared" si="4"/>
        <v>171</v>
      </c>
    </row>
    <row r="127" spans="1:13" x14ac:dyDescent="0.25">
      <c r="A127" s="38">
        <v>126</v>
      </c>
      <c r="B127" s="1" t="s">
        <v>68</v>
      </c>
      <c r="C127" s="4">
        <v>1190</v>
      </c>
      <c r="D127" s="4" t="s">
        <v>29</v>
      </c>
      <c r="E127" s="4" t="s">
        <v>421</v>
      </c>
      <c r="F127" s="4">
        <v>150</v>
      </c>
      <c r="G127" s="4">
        <v>0</v>
      </c>
      <c r="H127" s="4">
        <v>0</v>
      </c>
      <c r="I127" s="4">
        <v>20</v>
      </c>
      <c r="J127" s="4">
        <v>0</v>
      </c>
      <c r="K127" s="4">
        <v>0</v>
      </c>
      <c r="L127" s="4">
        <v>0</v>
      </c>
      <c r="M127" s="3">
        <f t="shared" si="4"/>
        <v>170</v>
      </c>
    </row>
    <row r="128" spans="1:13" x14ac:dyDescent="0.25">
      <c r="A128" s="21">
        <v>127</v>
      </c>
      <c r="B128" s="16" t="s">
        <v>288</v>
      </c>
      <c r="C128" s="4"/>
      <c r="D128" s="4" t="s">
        <v>19</v>
      </c>
      <c r="E128" s="4" t="s">
        <v>423</v>
      </c>
      <c r="F128" s="4">
        <v>150</v>
      </c>
      <c r="G128" s="4">
        <v>0</v>
      </c>
      <c r="H128" s="4">
        <v>0</v>
      </c>
      <c r="I128" s="4">
        <v>20</v>
      </c>
      <c r="J128" s="4">
        <v>0</v>
      </c>
      <c r="K128" s="4">
        <v>0</v>
      </c>
      <c r="L128" s="4">
        <v>0</v>
      </c>
      <c r="M128" s="3">
        <f t="shared" si="4"/>
        <v>170</v>
      </c>
    </row>
    <row r="129" spans="1:13" x14ac:dyDescent="0.25">
      <c r="A129" s="38">
        <v>128</v>
      </c>
      <c r="B129" s="1" t="s">
        <v>250</v>
      </c>
      <c r="C129" s="4"/>
      <c r="D129" s="4" t="s">
        <v>19</v>
      </c>
      <c r="E129" s="4" t="s">
        <v>423</v>
      </c>
      <c r="F129" s="4">
        <v>150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15</v>
      </c>
      <c r="M129" s="3">
        <f t="shared" si="4"/>
        <v>165</v>
      </c>
    </row>
    <row r="130" spans="1:13" x14ac:dyDescent="0.25">
      <c r="A130" s="38">
        <v>129</v>
      </c>
      <c r="B130" s="1" t="s">
        <v>58</v>
      </c>
      <c r="C130" s="41"/>
      <c r="D130" s="27" t="s">
        <v>21</v>
      </c>
      <c r="E130" s="27" t="s">
        <v>423</v>
      </c>
      <c r="F130" s="27">
        <v>150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4">
        <v>15</v>
      </c>
      <c r="M130" s="3">
        <f t="shared" ref="M130:M161" si="5">SUM(E130:L130)</f>
        <v>165</v>
      </c>
    </row>
    <row r="131" spans="1:13" x14ac:dyDescent="0.25">
      <c r="A131" s="21">
        <v>130</v>
      </c>
      <c r="B131" s="1" t="s">
        <v>342</v>
      </c>
      <c r="C131" s="4"/>
      <c r="D131" s="4" t="s">
        <v>19</v>
      </c>
      <c r="E131" s="4" t="s">
        <v>423</v>
      </c>
      <c r="F131" s="4">
        <v>150</v>
      </c>
      <c r="G131" s="4">
        <v>0</v>
      </c>
      <c r="H131" s="4">
        <v>0</v>
      </c>
      <c r="I131" s="4">
        <v>10</v>
      </c>
      <c r="J131" s="4">
        <v>0</v>
      </c>
      <c r="K131" s="4">
        <v>0</v>
      </c>
      <c r="L131" s="4">
        <v>3</v>
      </c>
      <c r="M131" s="3">
        <f t="shared" si="5"/>
        <v>163</v>
      </c>
    </row>
    <row r="132" spans="1:13" x14ac:dyDescent="0.25">
      <c r="A132" s="38">
        <v>131</v>
      </c>
      <c r="B132" s="1" t="s">
        <v>241</v>
      </c>
      <c r="C132" s="4"/>
      <c r="D132" s="4" t="s">
        <v>19</v>
      </c>
      <c r="E132" s="4" t="s">
        <v>423</v>
      </c>
      <c r="F132" s="4">
        <v>150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10</v>
      </c>
      <c r="M132" s="3">
        <f t="shared" si="5"/>
        <v>160</v>
      </c>
    </row>
    <row r="133" spans="1:13" x14ac:dyDescent="0.25">
      <c r="A133" s="38">
        <v>132</v>
      </c>
      <c r="B133" s="1" t="s">
        <v>56</v>
      </c>
      <c r="C133" s="4">
        <v>2016</v>
      </c>
      <c r="D133" s="4" t="s">
        <v>21</v>
      </c>
      <c r="E133" s="4" t="s">
        <v>423</v>
      </c>
      <c r="F133" s="4">
        <v>150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10</v>
      </c>
      <c r="M133" s="3">
        <f t="shared" si="5"/>
        <v>160</v>
      </c>
    </row>
    <row r="134" spans="1:13" x14ac:dyDescent="0.25">
      <c r="A134" s="21">
        <v>133</v>
      </c>
      <c r="B134" s="9" t="s">
        <v>240</v>
      </c>
      <c r="C134" s="4"/>
      <c r="D134" s="4" t="s">
        <v>19</v>
      </c>
      <c r="E134" s="4" t="s">
        <v>423</v>
      </c>
      <c r="F134" s="4">
        <v>150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9</v>
      </c>
      <c r="M134" s="3">
        <f t="shared" si="5"/>
        <v>159</v>
      </c>
    </row>
    <row r="135" spans="1:13" x14ac:dyDescent="0.25">
      <c r="A135" s="38">
        <v>134</v>
      </c>
      <c r="B135" s="1" t="s">
        <v>57</v>
      </c>
      <c r="C135" s="4">
        <v>2016</v>
      </c>
      <c r="D135" s="4" t="s">
        <v>21</v>
      </c>
      <c r="E135" s="4" t="s">
        <v>423</v>
      </c>
      <c r="F135" s="4">
        <v>150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7</v>
      </c>
      <c r="M135" s="3">
        <f t="shared" si="5"/>
        <v>157</v>
      </c>
    </row>
    <row r="136" spans="1:13" x14ac:dyDescent="0.25">
      <c r="A136" s="38">
        <v>135</v>
      </c>
      <c r="B136" s="1" t="s">
        <v>380</v>
      </c>
      <c r="C136" s="4"/>
      <c r="D136" s="4" t="s">
        <v>19</v>
      </c>
      <c r="E136" s="4" t="s">
        <v>423</v>
      </c>
      <c r="F136" s="4">
        <v>150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6</v>
      </c>
      <c r="M136" s="3">
        <f t="shared" si="5"/>
        <v>156</v>
      </c>
    </row>
    <row r="137" spans="1:13" x14ac:dyDescent="0.25">
      <c r="A137" s="21">
        <v>136</v>
      </c>
      <c r="B137" s="1" t="s">
        <v>214</v>
      </c>
      <c r="C137" s="4"/>
      <c r="D137" s="4" t="s">
        <v>19</v>
      </c>
      <c r="E137" s="4" t="s">
        <v>421</v>
      </c>
      <c r="F137" s="4">
        <v>150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5</v>
      </c>
      <c r="M137" s="3">
        <f t="shared" si="5"/>
        <v>155</v>
      </c>
    </row>
    <row r="138" spans="1:13" x14ac:dyDescent="0.25">
      <c r="A138" s="38">
        <v>137</v>
      </c>
      <c r="B138" s="1" t="s">
        <v>163</v>
      </c>
      <c r="C138" s="4"/>
      <c r="D138" s="4" t="s">
        <v>19</v>
      </c>
      <c r="E138" s="4" t="s">
        <v>423</v>
      </c>
      <c r="F138" s="4">
        <v>20</v>
      </c>
      <c r="G138" s="4">
        <v>100</v>
      </c>
      <c r="H138" s="4">
        <v>0</v>
      </c>
      <c r="I138" s="4">
        <v>0</v>
      </c>
      <c r="J138" s="12">
        <v>0</v>
      </c>
      <c r="K138" s="12">
        <v>0</v>
      </c>
      <c r="L138" s="4">
        <v>32</v>
      </c>
      <c r="M138" s="3">
        <f t="shared" si="5"/>
        <v>152</v>
      </c>
    </row>
    <row r="139" spans="1:13" x14ac:dyDescent="0.25">
      <c r="A139" s="38">
        <v>138</v>
      </c>
      <c r="B139" s="1" t="s">
        <v>354</v>
      </c>
      <c r="C139" s="4"/>
      <c r="D139" s="4" t="s">
        <v>30</v>
      </c>
      <c r="E139" s="4" t="s">
        <v>421</v>
      </c>
      <c r="F139" s="4">
        <v>100</v>
      </c>
      <c r="G139" s="4">
        <v>0</v>
      </c>
      <c r="H139" s="4">
        <v>0</v>
      </c>
      <c r="I139" s="4">
        <v>50</v>
      </c>
      <c r="J139" s="4">
        <v>0</v>
      </c>
      <c r="K139" s="4">
        <v>0</v>
      </c>
      <c r="L139" s="4">
        <v>0</v>
      </c>
      <c r="M139" s="3">
        <f t="shared" si="5"/>
        <v>150</v>
      </c>
    </row>
    <row r="140" spans="1:13" x14ac:dyDescent="0.25">
      <c r="A140" s="21">
        <v>139</v>
      </c>
      <c r="B140" s="1" t="s">
        <v>164</v>
      </c>
      <c r="C140" s="4"/>
      <c r="D140" s="4" t="s">
        <v>19</v>
      </c>
      <c r="E140" s="4" t="s">
        <v>423</v>
      </c>
      <c r="F140" s="4">
        <v>20</v>
      </c>
      <c r="G140" s="4">
        <v>100</v>
      </c>
      <c r="H140" s="4">
        <v>0</v>
      </c>
      <c r="I140" s="4">
        <v>0</v>
      </c>
      <c r="J140" s="12">
        <v>0</v>
      </c>
      <c r="K140" s="12">
        <v>0</v>
      </c>
      <c r="L140" s="4">
        <v>27</v>
      </c>
      <c r="M140" s="3">
        <f t="shared" si="5"/>
        <v>147</v>
      </c>
    </row>
    <row r="141" spans="1:13" x14ac:dyDescent="0.25">
      <c r="A141" s="38">
        <v>140</v>
      </c>
      <c r="B141" s="1" t="s">
        <v>166</v>
      </c>
      <c r="C141" s="4"/>
      <c r="D141" s="4" t="s">
        <v>19</v>
      </c>
      <c r="E141" s="4" t="s">
        <v>423</v>
      </c>
      <c r="F141" s="4">
        <v>20</v>
      </c>
      <c r="G141" s="4">
        <v>100</v>
      </c>
      <c r="H141" s="4">
        <v>0</v>
      </c>
      <c r="I141" s="4">
        <v>0</v>
      </c>
      <c r="J141" s="12">
        <v>0</v>
      </c>
      <c r="K141" s="12">
        <v>0</v>
      </c>
      <c r="L141" s="4">
        <v>24</v>
      </c>
      <c r="M141" s="3">
        <f t="shared" si="5"/>
        <v>144</v>
      </c>
    </row>
    <row r="142" spans="1:13" x14ac:dyDescent="0.25">
      <c r="A142" s="38">
        <v>141</v>
      </c>
      <c r="B142" s="1" t="s">
        <v>165</v>
      </c>
      <c r="C142" s="4"/>
      <c r="D142" s="4" t="s">
        <v>19</v>
      </c>
      <c r="E142" s="4" t="s">
        <v>423</v>
      </c>
      <c r="F142" s="4">
        <v>20</v>
      </c>
      <c r="G142" s="4">
        <v>100</v>
      </c>
      <c r="H142" s="4">
        <v>0</v>
      </c>
      <c r="I142" s="4">
        <v>0</v>
      </c>
      <c r="J142" s="12">
        <v>0</v>
      </c>
      <c r="K142" s="12">
        <v>0</v>
      </c>
      <c r="L142" s="4">
        <v>23</v>
      </c>
      <c r="M142" s="3">
        <f t="shared" si="5"/>
        <v>143</v>
      </c>
    </row>
    <row r="143" spans="1:13" x14ac:dyDescent="0.25">
      <c r="A143" s="21">
        <v>142</v>
      </c>
      <c r="B143" s="1" t="s">
        <v>50</v>
      </c>
      <c r="C143" s="4"/>
      <c r="D143" s="4" t="s">
        <v>21</v>
      </c>
      <c r="E143" s="4" t="s">
        <v>423</v>
      </c>
      <c r="F143" s="4">
        <v>20</v>
      </c>
      <c r="G143" s="4">
        <v>100</v>
      </c>
      <c r="H143" s="4">
        <v>0</v>
      </c>
      <c r="I143" s="4">
        <v>10</v>
      </c>
      <c r="J143" s="4">
        <v>0</v>
      </c>
      <c r="K143" s="4">
        <v>0</v>
      </c>
      <c r="L143" s="4">
        <v>12</v>
      </c>
      <c r="M143" s="3">
        <f t="shared" si="5"/>
        <v>142</v>
      </c>
    </row>
    <row r="144" spans="1:13" x14ac:dyDescent="0.25">
      <c r="A144" s="38">
        <v>143</v>
      </c>
      <c r="B144" s="1" t="s">
        <v>296</v>
      </c>
      <c r="C144" s="4">
        <v>8450</v>
      </c>
      <c r="D144" s="4" t="s">
        <v>19</v>
      </c>
      <c r="E144" s="4" t="s">
        <v>423</v>
      </c>
      <c r="F144" s="4">
        <v>100</v>
      </c>
      <c r="G144" s="4">
        <v>0</v>
      </c>
      <c r="H144" s="4">
        <v>0</v>
      </c>
      <c r="I144" s="4">
        <v>40</v>
      </c>
      <c r="J144" s="4">
        <v>0</v>
      </c>
      <c r="K144" s="4">
        <v>0</v>
      </c>
      <c r="L144" s="4">
        <v>1</v>
      </c>
      <c r="M144" s="3">
        <f t="shared" si="5"/>
        <v>141</v>
      </c>
    </row>
    <row r="145" spans="1:13" x14ac:dyDescent="0.25">
      <c r="A145" s="38">
        <v>144</v>
      </c>
      <c r="B145" s="1" t="s">
        <v>49</v>
      </c>
      <c r="C145" s="4"/>
      <c r="D145" s="4" t="s">
        <v>21</v>
      </c>
      <c r="E145" s="4" t="s">
        <v>423</v>
      </c>
      <c r="F145" s="4">
        <v>20</v>
      </c>
      <c r="G145" s="4">
        <v>0</v>
      </c>
      <c r="H145" s="4">
        <v>0</v>
      </c>
      <c r="I145" s="4">
        <v>10</v>
      </c>
      <c r="J145" s="4">
        <v>0</v>
      </c>
      <c r="K145" s="4">
        <v>100</v>
      </c>
      <c r="L145" s="4">
        <v>6</v>
      </c>
      <c r="M145" s="3">
        <f t="shared" si="5"/>
        <v>136</v>
      </c>
    </row>
    <row r="146" spans="1:13" x14ac:dyDescent="0.25">
      <c r="A146" s="21">
        <v>145</v>
      </c>
      <c r="B146" s="1" t="s">
        <v>47</v>
      </c>
      <c r="C146" s="4"/>
      <c r="D146" s="4" t="s">
        <v>21</v>
      </c>
      <c r="E146" s="4" t="s">
        <v>423</v>
      </c>
      <c r="F146" s="4">
        <v>20</v>
      </c>
      <c r="G146" s="4">
        <v>100</v>
      </c>
      <c r="H146" s="4">
        <v>0</v>
      </c>
      <c r="I146" s="4">
        <v>0</v>
      </c>
      <c r="J146" s="12">
        <v>0</v>
      </c>
      <c r="K146" s="12">
        <v>0</v>
      </c>
      <c r="L146" s="4">
        <v>12</v>
      </c>
      <c r="M146" s="3">
        <f t="shared" si="5"/>
        <v>132</v>
      </c>
    </row>
    <row r="147" spans="1:13" x14ac:dyDescent="0.25">
      <c r="A147" s="38">
        <v>146</v>
      </c>
      <c r="B147" s="1" t="s">
        <v>292</v>
      </c>
      <c r="C147" s="4">
        <v>150</v>
      </c>
      <c r="D147" s="4" t="s">
        <v>19</v>
      </c>
      <c r="E147" s="4" t="s">
        <v>423</v>
      </c>
      <c r="F147" s="4">
        <v>100</v>
      </c>
      <c r="G147" s="4">
        <v>0</v>
      </c>
      <c r="H147" s="4">
        <v>0</v>
      </c>
      <c r="I147" s="4">
        <v>30</v>
      </c>
      <c r="J147" s="4">
        <v>0</v>
      </c>
      <c r="K147" s="4">
        <v>0</v>
      </c>
      <c r="L147" s="4">
        <v>0</v>
      </c>
      <c r="M147" s="3">
        <f t="shared" si="5"/>
        <v>130</v>
      </c>
    </row>
    <row r="148" spans="1:13" x14ac:dyDescent="0.25">
      <c r="A148" s="38">
        <v>147</v>
      </c>
      <c r="B148" s="1" t="s">
        <v>293</v>
      </c>
      <c r="C148" s="4"/>
      <c r="D148" s="4" t="s">
        <v>29</v>
      </c>
      <c r="E148" s="4" t="s">
        <v>423</v>
      </c>
      <c r="F148" s="4">
        <v>100</v>
      </c>
      <c r="G148" s="4">
        <v>0</v>
      </c>
      <c r="H148" s="4">
        <v>0</v>
      </c>
      <c r="I148" s="4">
        <v>30</v>
      </c>
      <c r="J148" s="4">
        <v>0</v>
      </c>
      <c r="K148" s="4">
        <v>0</v>
      </c>
      <c r="L148" s="4">
        <v>0</v>
      </c>
      <c r="M148" s="3">
        <f t="shared" si="5"/>
        <v>130</v>
      </c>
    </row>
    <row r="149" spans="1:13" x14ac:dyDescent="0.25">
      <c r="A149" s="21">
        <v>148</v>
      </c>
      <c r="B149" s="1" t="s">
        <v>295</v>
      </c>
      <c r="C149" s="4">
        <v>2890</v>
      </c>
      <c r="D149" s="4" t="s">
        <v>19</v>
      </c>
      <c r="E149" s="4" t="s">
        <v>423</v>
      </c>
      <c r="F149" s="4">
        <v>100</v>
      </c>
      <c r="G149" s="4">
        <v>0</v>
      </c>
      <c r="H149" s="4">
        <v>0</v>
      </c>
      <c r="I149" s="4">
        <v>30</v>
      </c>
      <c r="J149" s="4">
        <v>0</v>
      </c>
      <c r="K149" s="4">
        <v>0</v>
      </c>
      <c r="L149" s="4">
        <v>0</v>
      </c>
      <c r="M149" s="3">
        <f t="shared" si="5"/>
        <v>130</v>
      </c>
    </row>
    <row r="150" spans="1:13" ht="30" x14ac:dyDescent="0.25">
      <c r="A150" s="38">
        <v>149</v>
      </c>
      <c r="B150" s="2" t="s">
        <v>374</v>
      </c>
      <c r="C150" s="4"/>
      <c r="D150" s="4" t="s">
        <v>29</v>
      </c>
      <c r="E150" s="4" t="s">
        <v>28</v>
      </c>
      <c r="F150" s="4">
        <v>20</v>
      </c>
      <c r="G150" s="4">
        <v>0</v>
      </c>
      <c r="H150" s="4">
        <v>0</v>
      </c>
      <c r="I150" s="4">
        <v>0</v>
      </c>
      <c r="J150" s="4">
        <v>0</v>
      </c>
      <c r="K150" s="4">
        <v>100</v>
      </c>
      <c r="L150" s="4">
        <v>0</v>
      </c>
      <c r="M150" s="3">
        <f t="shared" si="5"/>
        <v>120</v>
      </c>
    </row>
    <row r="151" spans="1:13" x14ac:dyDescent="0.25">
      <c r="A151" s="38">
        <v>150</v>
      </c>
      <c r="B151" s="1" t="s">
        <v>291</v>
      </c>
      <c r="C151" s="4">
        <v>1130</v>
      </c>
      <c r="D151" s="4" t="s">
        <v>19</v>
      </c>
      <c r="E151" s="4" t="s">
        <v>423</v>
      </c>
      <c r="F151" s="4">
        <v>100</v>
      </c>
      <c r="G151" s="4">
        <v>0</v>
      </c>
      <c r="H151" s="4">
        <v>0</v>
      </c>
      <c r="I151" s="4">
        <v>20</v>
      </c>
      <c r="J151" s="4">
        <v>0</v>
      </c>
      <c r="K151" s="4">
        <v>0</v>
      </c>
      <c r="L151" s="4">
        <v>0</v>
      </c>
      <c r="M151" s="3">
        <f t="shared" si="5"/>
        <v>120</v>
      </c>
    </row>
    <row r="152" spans="1:13" x14ac:dyDescent="0.25">
      <c r="A152" s="21">
        <v>151</v>
      </c>
      <c r="B152" s="1" t="s">
        <v>48</v>
      </c>
      <c r="C152" s="4"/>
      <c r="D152" s="4" t="s">
        <v>21</v>
      </c>
      <c r="E152" s="4" t="s">
        <v>423</v>
      </c>
      <c r="F152" s="4">
        <v>20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50</v>
      </c>
      <c r="M152" s="3">
        <f t="shared" si="5"/>
        <v>70</v>
      </c>
    </row>
    <row r="153" spans="1:13" x14ac:dyDescent="0.25">
      <c r="A153" s="38">
        <v>152</v>
      </c>
      <c r="B153" s="1" t="s">
        <v>346</v>
      </c>
      <c r="C153" s="4"/>
      <c r="D153" s="4" t="s">
        <v>19</v>
      </c>
      <c r="E153" s="4" t="s">
        <v>423</v>
      </c>
      <c r="F153" s="4">
        <v>20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25</v>
      </c>
      <c r="M153" s="3">
        <f t="shared" si="5"/>
        <v>45</v>
      </c>
    </row>
    <row r="154" spans="1:13" x14ac:dyDescent="0.25">
      <c r="A154" s="38">
        <v>153</v>
      </c>
      <c r="B154" s="1" t="s">
        <v>324</v>
      </c>
      <c r="C154" s="4">
        <v>400</v>
      </c>
      <c r="D154" s="4" t="s">
        <v>19</v>
      </c>
      <c r="E154" s="4" t="s">
        <v>423</v>
      </c>
      <c r="F154" s="4">
        <v>20</v>
      </c>
      <c r="G154" s="4">
        <v>0</v>
      </c>
      <c r="H154" s="4">
        <v>0</v>
      </c>
      <c r="I154" s="4">
        <v>10</v>
      </c>
      <c r="J154" s="4">
        <v>0</v>
      </c>
      <c r="K154" s="4">
        <v>0</v>
      </c>
      <c r="L154" s="4">
        <v>13</v>
      </c>
      <c r="M154" s="3">
        <f t="shared" si="5"/>
        <v>43</v>
      </c>
    </row>
    <row r="155" spans="1:13" x14ac:dyDescent="0.25">
      <c r="A155" s="21">
        <v>154</v>
      </c>
      <c r="B155" s="1" t="s">
        <v>328</v>
      </c>
      <c r="C155" s="4"/>
      <c r="D155" s="4" t="s">
        <v>21</v>
      </c>
      <c r="E155" s="4" t="s">
        <v>423</v>
      </c>
      <c r="F155" s="4">
        <v>20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22</v>
      </c>
      <c r="M155" s="3">
        <f t="shared" si="5"/>
        <v>42</v>
      </c>
    </row>
    <row r="156" spans="1:13" x14ac:dyDescent="0.25">
      <c r="A156" s="38">
        <v>155</v>
      </c>
      <c r="B156" s="1" t="s">
        <v>327</v>
      </c>
      <c r="C156" s="4"/>
      <c r="D156" s="4" t="s">
        <v>19</v>
      </c>
      <c r="E156" s="4" t="s">
        <v>421</v>
      </c>
      <c r="F156" s="4">
        <v>20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14</v>
      </c>
      <c r="M156" s="3">
        <f t="shared" si="5"/>
        <v>34</v>
      </c>
    </row>
    <row r="157" spans="1:13" x14ac:dyDescent="0.25">
      <c r="A157" s="38">
        <v>156</v>
      </c>
      <c r="B157" s="1" t="s">
        <v>347</v>
      </c>
      <c r="C157" s="4"/>
      <c r="D157" s="4" t="s">
        <v>19</v>
      </c>
      <c r="E157" s="4" t="s">
        <v>423</v>
      </c>
      <c r="F157" s="4">
        <v>20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14</v>
      </c>
      <c r="M157" s="3">
        <f t="shared" si="5"/>
        <v>34</v>
      </c>
    </row>
    <row r="158" spans="1:13" x14ac:dyDescent="0.25">
      <c r="A158" s="21">
        <v>157</v>
      </c>
      <c r="B158" s="1" t="s">
        <v>332</v>
      </c>
      <c r="C158" s="4"/>
      <c r="D158" s="4" t="s">
        <v>19</v>
      </c>
      <c r="E158" s="4" t="s">
        <v>423</v>
      </c>
      <c r="F158" s="4">
        <v>20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12</v>
      </c>
      <c r="M158" s="3">
        <f t="shared" si="5"/>
        <v>32</v>
      </c>
    </row>
    <row r="159" spans="1:13" x14ac:dyDescent="0.25">
      <c r="A159" s="38">
        <v>158</v>
      </c>
      <c r="B159" s="14" t="s">
        <v>335</v>
      </c>
      <c r="C159" s="15"/>
      <c r="D159" s="15" t="s">
        <v>19</v>
      </c>
      <c r="E159" s="15" t="s">
        <v>423</v>
      </c>
      <c r="F159" s="15">
        <v>20</v>
      </c>
      <c r="G159" s="15">
        <v>0</v>
      </c>
      <c r="H159" s="15">
        <v>0</v>
      </c>
      <c r="I159" s="15">
        <v>0</v>
      </c>
      <c r="J159" s="4">
        <v>0</v>
      </c>
      <c r="K159" s="15">
        <v>0</v>
      </c>
      <c r="L159" s="15">
        <v>12</v>
      </c>
      <c r="M159" s="3">
        <f t="shared" si="5"/>
        <v>32</v>
      </c>
    </row>
    <row r="160" spans="1:13" x14ac:dyDescent="0.25">
      <c r="A160" s="38">
        <v>159</v>
      </c>
      <c r="B160" s="1" t="s">
        <v>348</v>
      </c>
      <c r="C160" s="4"/>
      <c r="D160" s="4" t="s">
        <v>19</v>
      </c>
      <c r="E160" s="4" t="s">
        <v>423</v>
      </c>
      <c r="F160" s="15">
        <v>20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12</v>
      </c>
      <c r="M160" s="3">
        <f t="shared" si="5"/>
        <v>32</v>
      </c>
    </row>
    <row r="161" spans="1:13" x14ac:dyDescent="0.25">
      <c r="A161" s="21">
        <v>160</v>
      </c>
      <c r="B161" s="1" t="s">
        <v>326</v>
      </c>
      <c r="C161" s="4">
        <v>180</v>
      </c>
      <c r="D161" s="4" t="s">
        <v>19</v>
      </c>
      <c r="E161" s="4" t="s">
        <v>421</v>
      </c>
      <c r="F161" s="15">
        <v>20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10</v>
      </c>
      <c r="M161" s="3">
        <f t="shared" si="5"/>
        <v>30</v>
      </c>
    </row>
    <row r="162" spans="1:13" x14ac:dyDescent="0.25">
      <c r="A162" s="38">
        <v>161</v>
      </c>
      <c r="B162" s="1" t="s">
        <v>333</v>
      </c>
      <c r="C162" s="4"/>
      <c r="D162" s="4" t="s">
        <v>19</v>
      </c>
      <c r="E162" s="4" t="s">
        <v>423</v>
      </c>
      <c r="F162" s="15">
        <v>20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5</v>
      </c>
      <c r="M162" s="3">
        <f t="shared" ref="M162:M163" si="6">SUM(E162:L162)</f>
        <v>25</v>
      </c>
    </row>
    <row r="163" spans="1:13" x14ac:dyDescent="0.25">
      <c r="A163" s="38">
        <v>162</v>
      </c>
      <c r="B163" s="1" t="s">
        <v>334</v>
      </c>
      <c r="C163" s="4"/>
      <c r="D163" s="4" t="s">
        <v>19</v>
      </c>
      <c r="E163" s="4" t="s">
        <v>423</v>
      </c>
      <c r="F163" s="4">
        <v>20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5</v>
      </c>
      <c r="M163" s="3">
        <f t="shared" si="6"/>
        <v>25</v>
      </c>
    </row>
    <row r="164" spans="1:13" x14ac:dyDescent="0.25">
      <c r="A164" s="3">
        <v>69</v>
      </c>
      <c r="B164" s="1" t="s">
        <v>320</v>
      </c>
      <c r="C164" s="44">
        <f>246+27.8+95.7+318+61.6+187.6+275</f>
        <v>1211.7</v>
      </c>
      <c r="D164" s="4" t="s">
        <v>19</v>
      </c>
      <c r="E164" s="4" t="s">
        <v>423</v>
      </c>
      <c r="F164" s="4">
        <v>150</v>
      </c>
      <c r="G164" s="4">
        <v>0</v>
      </c>
      <c r="H164" s="4">
        <v>0</v>
      </c>
      <c r="I164" s="4">
        <v>10</v>
      </c>
      <c r="J164" s="4">
        <v>100</v>
      </c>
      <c r="K164" s="4">
        <v>0</v>
      </c>
      <c r="L164" s="4">
        <v>180</v>
      </c>
      <c r="M164" s="3">
        <f>SUM(E164:L164)</f>
        <v>440</v>
      </c>
    </row>
  </sheetData>
  <sortState ref="A2:M163">
    <sortCondition descending="1" ref="M2"/>
  </sortState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5</vt:i4>
      </vt:variant>
    </vt:vector>
  </HeadingPairs>
  <TitlesOfParts>
    <vt:vector size="5" baseType="lpstr">
      <vt:lpstr>Pėsčiųjų-dviračių takai</vt:lpstr>
      <vt:lpstr>Takai</vt:lpstr>
      <vt:lpstr>Pėsčiųjų-dviračių šaligatviai</vt:lpstr>
      <vt:lpstr>Šaligatviai</vt:lpstr>
      <vt:lpstr>įrengti po 2010 m.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Arvydas Kavaliauskas</dc:creator>
  <cp:lastModifiedBy>Agnė Grigaliūnaitė</cp:lastModifiedBy>
  <cp:lastPrinted>2019-02-11T10:45:08Z</cp:lastPrinted>
  <dcterms:created xsi:type="dcterms:W3CDTF">2018-09-28T11:06:53Z</dcterms:created>
  <dcterms:modified xsi:type="dcterms:W3CDTF">2019-09-23T12:40:32Z</dcterms:modified>
</cp:coreProperties>
</file>